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7880" windowHeight="10890" activeTab="1"/>
  </bookViews>
  <sheets>
    <sheet name="ごみ推移（全市） (全協資料1)" sheetId="1" r:id="rId1"/>
    <sheet name="ごみ推移（全市） (全協資料2)" sheetId="2" r:id="rId2"/>
  </sheets>
  <definedNames>
    <definedName name="_xlnm.Print_Area" localSheetId="0">'ごみ推移（全市） (全協資料1)'!$A$1:$T$35</definedName>
    <definedName name="_xlnm.Print_Area" localSheetId="1">'ごみ推移（全市） (全協資料2)'!$A$1:$I$49</definedName>
    <definedName name="先頭">#REF!</definedName>
  </definedNames>
  <calcPr fullCalcOnLoad="1"/>
</workbook>
</file>

<file path=xl/comments1.xml><?xml version="1.0" encoding="utf-8"?>
<comments xmlns="http://schemas.openxmlformats.org/spreadsheetml/2006/main">
  <authors>
    <author>邉勝朗</author>
    <author>情報00PRO-111</author>
    <author>119899</author>
    <author>106492</author>
    <author>084479</author>
  </authors>
  <commentList>
    <comment ref="G5" authorId="0">
      <text>
        <r>
          <rPr>
            <sz val="12"/>
            <rFont val="ＭＳ Ｐゴシック"/>
            <family val="3"/>
          </rPr>
          <t>住基台帳人口のため外国人は入っていない
46,756人（外国人含む）</t>
        </r>
      </text>
    </comment>
    <comment ref="H5" authorId="0">
      <text>
        <r>
          <rPr>
            <sz val="12"/>
            <rFont val="ＭＳ Ｐゴシック"/>
            <family val="3"/>
          </rPr>
          <t>外国人含む
H14.3.31現在</t>
        </r>
      </text>
    </comment>
    <comment ref="I5" authorId="1">
      <text>
        <r>
          <rPr>
            <b/>
            <sz val="9"/>
            <rFont val="ＭＳ Ｐゴシック"/>
            <family val="3"/>
          </rPr>
          <t>H15.3.31</t>
        </r>
      </text>
    </comment>
    <comment ref="J5" authorId="1">
      <text>
        <r>
          <rPr>
            <b/>
            <sz val="9"/>
            <rFont val="ＭＳ Ｐゴシック"/>
            <family val="3"/>
          </rPr>
          <t>H16.3.31</t>
        </r>
      </text>
    </comment>
    <comment ref="K5" authorId="2">
      <text>
        <r>
          <rPr>
            <b/>
            <sz val="9"/>
            <rFont val="ＭＳ Ｐゴシック"/>
            <family val="3"/>
          </rPr>
          <t>H17.3.31</t>
        </r>
      </text>
    </comment>
    <comment ref="L5" authorId="2">
      <text>
        <r>
          <rPr>
            <b/>
            <sz val="9"/>
            <rFont val="ＭＳ Ｐゴシック"/>
            <family val="3"/>
          </rPr>
          <t>H18.3.31</t>
        </r>
      </text>
    </comment>
    <comment ref="M5" authorId="2">
      <text>
        <r>
          <rPr>
            <b/>
            <sz val="11"/>
            <rFont val="ＭＳ Ｐゴシック"/>
            <family val="3"/>
          </rPr>
          <t>H19.3.31</t>
        </r>
      </text>
    </comment>
    <comment ref="G6" authorId="0">
      <text>
        <r>
          <rPr>
            <sz val="12"/>
            <rFont val="ＭＳ Ｐゴシック"/>
            <family val="3"/>
          </rPr>
          <t>上記人口と同じ</t>
        </r>
      </text>
    </comment>
    <comment ref="H6" authorId="0">
      <text>
        <r>
          <rPr>
            <sz val="12"/>
            <rFont val="ＭＳ Ｐゴシック"/>
            <family val="3"/>
          </rPr>
          <t>外国人含む
H14.3.31現在</t>
        </r>
      </text>
    </comment>
    <comment ref="H10" authorId="1">
      <text>
        <r>
          <rPr>
            <b/>
            <sz val="9"/>
            <rFont val="ＭＳ Ｐゴシック"/>
            <family val="3"/>
          </rPr>
          <t>家電リサイクル法施行により</t>
        </r>
      </text>
    </comment>
    <comment ref="H12" authorId="0">
      <text>
        <r>
          <rPr>
            <sz val="12"/>
            <rFont val="ＭＳ Ｐゴシック"/>
            <family val="3"/>
          </rPr>
          <t>ﾘｻｲｸﾙｾﾝﾀｰの数量を計上</t>
        </r>
      </text>
    </comment>
    <comment ref="G13" authorId="2">
      <text>
        <r>
          <rPr>
            <sz val="11"/>
            <rFont val="ＭＳ Ｐゴシック"/>
            <family val="3"/>
          </rPr>
          <t>4～9月はびんとペット・プラは一緒に収集していた。
年間量…ペット・プラ　587.24ｔ　、　びん　277.62ｔ　、合計864.84ｔ
10月～3月までの収集実績から按分積算（以下）
合計429.96ｔ
ペット・プラ量159.72ｔ（37.15％）
びん量　　　　270.24ｔ（62.85％）
よって、4～9月のびんの収集量は、ペットの62.85％と仮定する。
4～9月ペット・プラ（びん含む）427.50ｔ
427.50ｔ×62.85％＝268.68ｔ（←4～9月の推定びん量）
427.50ｔ-268.68ｔ＝158.82ｔ（←4～9月の推定ペット量）
推定年間収集量
ペット・プラ量158.82ｔ+159.72ｔ＝318.54ｔ
びん量　　　　268.68ｔ+270.24ｔ+7.38（6月分）＝546.30ｔ</t>
        </r>
      </text>
    </comment>
    <comment ref="H13" authorId="0">
      <text>
        <r>
          <rPr>
            <sz val="12"/>
            <rFont val="ＭＳ Ｐゴシック"/>
            <family val="3"/>
          </rPr>
          <t>リサイクルセンターの数量を計上</t>
        </r>
      </text>
    </comment>
    <comment ref="G14" authorId="2">
      <text>
        <r>
          <rPr>
            <sz val="11"/>
            <rFont val="ＭＳ Ｐゴシック"/>
            <family val="3"/>
          </rPr>
          <t>4～9月はびんとペット・プラは一緒に収集していた。
年間量…ペット・プラ　587.24ｔ　、　びん　277.62ｔ　、合計864.84ｔ
10月～3月までの収集実績から按分積算（以下）
合計429.96ｔ
ペット・プラ量159.72ｔ（37.15％）
びん量　　　　270.24ｔ（62.85％）
よって、4～9月のびんの収集量は、ペットの62.85％と仮定する。
4～9月ペット・プラ（びん含む）427.50ｔ
427.50ｔ×62.85％＝268.68ｔ（←4～9月の推定びん量）
427.50ｔ-268.68ｔ＝158.82ｔ（←4～9月の推定ペット量）
推定年間収集量
ペット・プラ量158.82ｔ+159.72ｔ＝318.54ｔ
びん量　　　　268.68ｔ+270.24ｔ+7.38（6月分）＝546.30ｔ</t>
        </r>
      </text>
    </comment>
    <comment ref="H14" authorId="0">
      <text>
        <r>
          <rPr>
            <sz val="12"/>
            <rFont val="ＭＳ Ｐゴシック"/>
            <family val="3"/>
          </rPr>
          <t>リサイクルセンターの数量を計上</t>
        </r>
      </text>
    </comment>
    <comment ref="N5" authorId="3">
      <text>
        <r>
          <rPr>
            <b/>
            <sz val="9"/>
            <rFont val="ＭＳ Ｐゴシック"/>
            <family val="3"/>
          </rPr>
          <t>Ｈ20.3.31</t>
        </r>
      </text>
    </comment>
    <comment ref="O5" authorId="3">
      <text>
        <r>
          <rPr>
            <sz val="9"/>
            <rFont val="ＭＳ Ｐゴシック"/>
            <family val="3"/>
          </rPr>
          <t xml:space="preserve">Ｈ21.3.31
</t>
        </r>
      </text>
    </comment>
    <comment ref="P5" authorId="3">
      <text>
        <r>
          <rPr>
            <sz val="9"/>
            <rFont val="ＭＳ Ｐゴシック"/>
            <family val="3"/>
          </rPr>
          <t xml:space="preserve">Ｈ22.3.31
</t>
        </r>
      </text>
    </comment>
    <comment ref="Q5" authorId="4">
      <text>
        <r>
          <rPr>
            <sz val="9"/>
            <rFont val="ＭＳ Ｐゴシック"/>
            <family val="3"/>
          </rPr>
          <t xml:space="preserve">H23.3.31
</t>
        </r>
      </text>
    </comment>
  </commentList>
</comments>
</file>

<file path=xl/comments2.xml><?xml version="1.0" encoding="utf-8"?>
<comments xmlns="http://schemas.openxmlformats.org/spreadsheetml/2006/main">
  <authors>
    <author>084479</author>
  </authors>
  <commentList>
    <comment ref="G4" authorId="0">
      <text>
        <r>
          <rPr>
            <sz val="9"/>
            <rFont val="ＭＳ Ｐゴシック"/>
            <family val="3"/>
          </rPr>
          <t>Ｈ24.3.31</t>
        </r>
      </text>
    </comment>
    <comment ref="H4" authorId="0">
      <text>
        <r>
          <rPr>
            <sz val="9"/>
            <rFont val="ＭＳ Ｐゴシック"/>
            <family val="3"/>
          </rPr>
          <t>H23.3.31</t>
        </r>
      </text>
    </comment>
  </commentList>
</comments>
</file>

<file path=xl/sharedStrings.xml><?xml version="1.0" encoding="utf-8"?>
<sst xmlns="http://schemas.openxmlformats.org/spreadsheetml/2006/main" count="189" uniqueCount="127">
  <si>
    <t>廃乾電池　</t>
  </si>
  <si>
    <t>資源ごみ</t>
  </si>
  <si>
    <t>空缶</t>
  </si>
  <si>
    <t>ペット・プラ容器包装</t>
  </si>
  <si>
    <t>びん</t>
  </si>
  <si>
    <t>古着・古布</t>
  </si>
  <si>
    <t>１人１日平均排出量  (ｇ)</t>
  </si>
  <si>
    <t>１世帯１日平均排出量(ｇ)</t>
  </si>
  <si>
    <t>②年間直接搬入量      (ｔ)</t>
  </si>
  <si>
    <t>燃やせるごみ</t>
  </si>
  <si>
    <t>燃やせないごみ</t>
  </si>
  <si>
    <t>可燃(焼却)・不燃(破砕･埋立)ごみ量</t>
  </si>
  <si>
    <t>資源ごみ排出量</t>
  </si>
  <si>
    <t>総量のうち資源ごみの割合　（％）</t>
  </si>
  <si>
    <t>１人１日平均排出量        (ｇ)</t>
  </si>
  <si>
    <t>１世帯１日平均排出量      (ｇ)</t>
  </si>
  <si>
    <t>※平成16年度までは、旧浜田市の数値である。</t>
  </si>
  <si>
    <t>古紙</t>
  </si>
  <si>
    <t>年間総排出量対比(%)(H9、H17を100とする)</t>
  </si>
  <si>
    <t>行政区域内人口 　       　(人)</t>
  </si>
  <si>
    <t>行政区域内世帯数      　(世帯)</t>
  </si>
  <si>
    <t>①年間収集量　　      (ｔ)</t>
  </si>
  <si>
    <t>燃やせるごみ</t>
  </si>
  <si>
    <t>燃やせないごみ</t>
  </si>
  <si>
    <t>燃やせない大型ごみ</t>
  </si>
  <si>
    <t>総　　計　(①＋②)　      (ｔ)</t>
  </si>
  <si>
    <t>排出量対比(%)(H9、H17を100とする)</t>
  </si>
  <si>
    <t>区　　　　　分</t>
  </si>
  <si>
    <t>行政区域内人口 　       　(人)</t>
  </si>
  <si>
    <t>行政区域内世帯数      　(世帯)</t>
  </si>
  <si>
    <t>①年間収集量　　      (ｔ)</t>
  </si>
  <si>
    <t>-</t>
  </si>
  <si>
    <t>総量のうち資源ごみの割合 （％）</t>
  </si>
  <si>
    <t>リサイクル率　　　　　　 （％）</t>
  </si>
  <si>
    <t>資源ごみ排出量　※2　　　 (ｔ)</t>
  </si>
  <si>
    <t>リサイクル量　　※3 　　　(ｔ)</t>
  </si>
  <si>
    <t>区　　　分</t>
  </si>
  <si>
    <t>H２３</t>
  </si>
  <si>
    <t>古紙</t>
  </si>
  <si>
    <t>資源ごみ</t>
  </si>
  <si>
    <t>(60,584)</t>
  </si>
  <si>
    <t>(28,259)</t>
  </si>
  <si>
    <t>(602)</t>
  </si>
  <si>
    <t>(1,291)</t>
  </si>
  <si>
    <t>１人１日平均収集量  (ｇ)</t>
  </si>
  <si>
    <t>１世帯１日平均収集量(ｇ)</t>
  </si>
  <si>
    <t>(2,085)</t>
  </si>
  <si>
    <t>鉄くず</t>
  </si>
  <si>
    <t>残渣</t>
  </si>
  <si>
    <t>再分別</t>
  </si>
  <si>
    <t>スラグ</t>
  </si>
  <si>
    <t>メタル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</si>
  <si>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</si>
  <si>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</si>
  <si>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</si>
  <si>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</si>
  <si>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</si>
  <si>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</si>
  <si>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</si>
  <si>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</si>
  <si>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</si>
  <si>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</si>
  <si>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</si>
  <si>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</si>
  <si>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</si>
  <si>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</si>
  <si>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</si>
  <si>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</si>
  <si>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H２４</t>
  </si>
  <si>
    <t>(60,023)</t>
  </si>
  <si>
    <t>(28,283)</t>
  </si>
  <si>
    <t>Ｈ24</t>
  </si>
  <si>
    <t>確定値が出せないため概数（旭支所産業課から）</t>
  </si>
  <si>
    <t>スラグ</t>
  </si>
  <si>
    <t>メタル</t>
  </si>
  <si>
    <t>　　</t>
  </si>
  <si>
    <t>(972)</t>
  </si>
  <si>
    <t>燃やせるごみ</t>
  </si>
  <si>
    <t>燃やせないごみ</t>
  </si>
  <si>
    <t>燃やせるごみ</t>
  </si>
  <si>
    <t>燃やせないごみ</t>
  </si>
  <si>
    <t>総　　計　(①＋②)　      (ｔ)</t>
  </si>
  <si>
    <t>(989)</t>
  </si>
  <si>
    <t>(2,098)</t>
  </si>
  <si>
    <t>(1,287)</t>
  </si>
  <si>
    <t>(607)</t>
  </si>
  <si>
    <t>(3,521)</t>
  </si>
  <si>
    <t>(16.25)</t>
  </si>
  <si>
    <t>H25</t>
  </si>
  <si>
    <t>浜田市のごみ排出量の推移（平成10年度～平成25年度）</t>
  </si>
  <si>
    <t>H２５</t>
  </si>
  <si>
    <t>(59,278)</t>
  </si>
  <si>
    <t>(28,272)</t>
  </si>
  <si>
    <t>(601)</t>
  </si>
  <si>
    <t>(1,261)</t>
  </si>
  <si>
    <t>Ｈ25</t>
  </si>
  <si>
    <t>(2,104)</t>
  </si>
  <si>
    <t>(1,003)</t>
  </si>
  <si>
    <t>H２２</t>
  </si>
  <si>
    <t>(61,450)</t>
  </si>
  <si>
    <t>(28,361)</t>
  </si>
  <si>
    <t>0</t>
  </si>
  <si>
    <t>(586)</t>
  </si>
  <si>
    <t>(1,269)</t>
  </si>
  <si>
    <t>(958)</t>
  </si>
  <si>
    <t>(2,076)</t>
  </si>
  <si>
    <t>※1 廃乾電池は3年に1度のサイクルで処理を行うため平成22年度、平成23年度及び25年度は「0」となっています。</t>
  </si>
  <si>
    <r>
      <t xml:space="preserve">H２１
</t>
    </r>
    <r>
      <rPr>
        <sz val="10"/>
        <rFont val="ＭＳ 明朝"/>
        <family val="1"/>
      </rPr>
      <t>（基準年度）</t>
    </r>
  </si>
  <si>
    <t>排出量対比(%)(H21を100とする)</t>
  </si>
  <si>
    <t>-</t>
  </si>
  <si>
    <t>(3,639)</t>
  </si>
  <si>
    <t>(16.86)</t>
  </si>
  <si>
    <t>年間総排出量対比(%)(H21を100とする)</t>
  </si>
  <si>
    <t>(961)</t>
  </si>
  <si>
    <t>(2,121)</t>
  </si>
  <si>
    <t>目標数値</t>
  </si>
  <si>
    <t>-</t>
  </si>
  <si>
    <t>(608)</t>
  </si>
  <si>
    <t>(1,343)</t>
  </si>
  <si>
    <t>　への入所者数を含めたもの。</t>
  </si>
  <si>
    <t>注　行政区域内人口、世帯数、1人1日平均排出量及び1世帯1日平均排出量欄の( )内の数値は島根あさひ社会復帰促進センター</t>
  </si>
  <si>
    <t>※2 「資源ごみ排出量」及び「総量のうち資源ごみの割合」欄の（　）内の数値は、廃乾電池の収集量を控除した場合のもの。</t>
  </si>
  <si>
    <t>※3 「リサイクル量」欄の数値は、「資源ごみ排出量」から汚れなどの理由により資源化できなかったものの数量を除き、エコ</t>
  </si>
  <si>
    <t>　  （くず鉄）の数量を加えたもの。</t>
  </si>
  <si>
    <t>　　クリーンセンターの可燃ごみの焼却から発生した「スラグ」及び「メタル」と不燃ごみ処理場の不燃ごみから回収した金属</t>
  </si>
  <si>
    <t>(27,875)</t>
  </si>
  <si>
    <t>(61,548)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</si>
</sst>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#,##0.0;[Red]\-#,##0.0"/>
    <numFmt numFmtId="180" formatCode="#,##0.0&quot;ｔ&quot;"/>
    <numFmt numFmtId="181" formatCode="#,##0.00&quot;ｔ&quot;"/>
    <numFmt numFmtId="182" formatCode="#,##0&quot;ｔ&quot;"/>
    <numFmt numFmtId="183" formatCode="#,##0.000;[Red]\-#,##0.000"/>
    <numFmt numFmtId="184" formatCode="0.0"/>
    <numFmt numFmtId="185" formatCode="[Blue]\+#,##0.00;[Red]\-#,##0.00"/>
    <numFmt numFmtId="186" formatCode="[Blue]\+#,##0.00;[Red]&quot;ー&quot;#,##0.00"/>
    <numFmt numFmtId="187" formatCode="[Blue]\+#,##0.00;[Red]&quot;-&quot;#,##0.00"/>
    <numFmt numFmtId="188" formatCode="#,##0&quot;人&quot;"/>
    <numFmt numFmtId="189" formatCode="#,##0&quot;戸&quot;"/>
    <numFmt numFmtId="190" formatCode="#,##0&quot;円&quot;"/>
    <numFmt numFmtId="191" formatCode="#,##0.0&quot;円&quot;"/>
    <numFmt numFmtId="192" formatCode="#,##0.00&quot;円&quot;"/>
    <numFmt numFmtId="193" formatCode="#,##0.000&quot;円&quot;"/>
    <numFmt numFmtId="194" formatCode="0.000"/>
    <numFmt numFmtId="195" formatCode="0.0000"/>
    <numFmt numFmtId="196" formatCode="0&quot;円&quot;"/>
    <numFmt numFmtId="197" formatCode="0.00&quot;円&quot;"/>
    <numFmt numFmtId="198" formatCode="[Blue]#,##0.00;[Red]\-#,##0.00"/>
    <numFmt numFmtId="199" formatCode="#,##0&quot;・&quot;"/>
    <numFmt numFmtId="200" formatCode="#,##0.0_ ;[Red]\-#,##0.0\ "/>
    <numFmt numFmtId="201" formatCode="#,##0.00_ ;[Red]\-#,##0.00\ "/>
    <numFmt numFmtId="202" formatCode="0.0_);[Red]\(0.0\)"/>
    <numFmt numFmtId="203" formatCode="#,##0;[Red]\-#,##0&quot;t&quot;"/>
    <numFmt numFmtId="204" formatCode="General&quot;t&quot;"/>
    <numFmt numFmtId="205" formatCode="0.00;[Red]0.00"/>
    <numFmt numFmtId="206" formatCode="#,##0.00;[Red]#,##0.00"/>
    <numFmt numFmtId="207" formatCode="#,##0;[Red]#,##0"/>
    <numFmt numFmtId="208" formatCode="\(#,###\)"/>
    <numFmt numFmtId="209" formatCode="0;[Red]0"/>
    <numFmt numFmtId="210" formatCode="#,##0_);\(#,##0\)"/>
    <numFmt numFmtId="211" formatCode="#,##0_ ;[Red]\-#,##0\ "/>
    <numFmt numFmtId="212" formatCode="0.00_ "/>
    <numFmt numFmtId="213" formatCode="#,##0.00_ "/>
    <numFmt numFmtId="214" formatCode="#,##0.000;[Red]#,##0.000"/>
    <numFmt numFmtId="215" formatCode="#,##0;&quot;△ &quot;#,##0"/>
    <numFmt numFmtId="216" formatCode="#,##0.00;&quot;△ &quot;#,##0.00"/>
    <numFmt numFmtId="217" formatCode="#,##0.00_);\(#,##0.00\)"/>
    <numFmt numFmtId="218" formatCode="#,##0.0;[Red]#,#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0;&quot;△ &quot;0.00"/>
    <numFmt numFmtId="224" formatCode="0;&quot;△ &quot;0"/>
    <numFmt numFmtId="225" formatCode="0.00;&quot;△ &quot;0.00&quot;%&quot;"/>
    <numFmt numFmtId="226" formatCode="0.00&quot;%&quot;;&quot;△ &quot;0.00&quot;%&quot;"/>
    <numFmt numFmtId="227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リュウミンライト－ＫＬ"/>
      <family val="3"/>
    </font>
    <font>
      <u val="single"/>
      <sz val="9"/>
      <color indexed="12"/>
      <name val="リュウミンライト－ＫＬ"/>
      <family val="3"/>
    </font>
    <font>
      <u val="single"/>
      <sz val="9"/>
      <color indexed="36"/>
      <name val="リュウミンライト－ＫＬ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8"/>
      <color indexed="8"/>
      <name val="ＭＳ Ｐゴシック"/>
      <family val="3"/>
    </font>
    <font>
      <sz val="10.1"/>
      <color indexed="8"/>
      <name val="ＭＳ Ｐゴシック"/>
      <family val="3"/>
    </font>
    <font>
      <sz val="1.5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hair"/>
      <top style="hair"/>
      <bottom style="hair"/>
      <diagonal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hair"/>
    </border>
    <border>
      <left style="thick"/>
      <right style="thick"/>
      <top style="hair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ck"/>
      <top style="thick"/>
      <bottom style="thick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38" fontId="5" fillId="0" borderId="0" xfId="49" applyFont="1" applyAlignment="1">
      <alignment vertical="center"/>
    </xf>
    <xf numFmtId="38" fontId="6" fillId="0" borderId="0" xfId="49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12" xfId="49" applyFont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38" fontId="9" fillId="0" borderId="0" xfId="49" applyFont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10" fillId="0" borderId="22" xfId="49" applyFont="1" applyBorder="1" applyAlignment="1">
      <alignment vertical="center"/>
    </xf>
    <xf numFmtId="38" fontId="10" fillId="0" borderId="23" xfId="49" applyFont="1" applyBorder="1" applyAlignment="1">
      <alignment vertical="center"/>
    </xf>
    <xf numFmtId="38" fontId="10" fillId="0" borderId="24" xfId="49" applyFont="1" applyBorder="1" applyAlignment="1">
      <alignment vertical="center"/>
    </xf>
    <xf numFmtId="38" fontId="5" fillId="33" borderId="25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33" borderId="26" xfId="49" applyFont="1" applyFill="1" applyBorder="1" applyAlignment="1">
      <alignment vertical="center"/>
    </xf>
    <xf numFmtId="38" fontId="10" fillId="33" borderId="12" xfId="49" applyFont="1" applyFill="1" applyBorder="1" applyAlignment="1">
      <alignment vertical="center"/>
    </xf>
    <xf numFmtId="38" fontId="10" fillId="33" borderId="11" xfId="49" applyFont="1" applyFill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10" fillId="0" borderId="28" xfId="49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10" fontId="10" fillId="0" borderId="0" xfId="49" applyNumberFormat="1" applyFont="1" applyFill="1" applyBorder="1" applyAlignment="1">
      <alignment vertical="center"/>
    </xf>
    <xf numFmtId="206" fontId="5" fillId="0" borderId="0" xfId="49" applyNumberFormat="1" applyFont="1" applyFill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10" fillId="0" borderId="31" xfId="49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10" fillId="0" borderId="3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34" borderId="25" xfId="49" applyFont="1" applyFill="1" applyBorder="1" applyAlignment="1">
      <alignment vertical="center"/>
    </xf>
    <xf numFmtId="38" fontId="5" fillId="34" borderId="10" xfId="49" applyFont="1" applyFill="1" applyBorder="1" applyAlignment="1">
      <alignment vertical="center"/>
    </xf>
    <xf numFmtId="38" fontId="5" fillId="34" borderId="26" xfId="49" applyFont="1" applyFill="1" applyBorder="1" applyAlignment="1">
      <alignment vertical="center"/>
    </xf>
    <xf numFmtId="38" fontId="10" fillId="34" borderId="12" xfId="49" applyFont="1" applyFill="1" applyBorder="1" applyAlignment="1">
      <alignment vertical="center"/>
    </xf>
    <xf numFmtId="38" fontId="10" fillId="34" borderId="11" xfId="49" applyFont="1" applyFill="1" applyBorder="1" applyAlignment="1">
      <alignment vertical="center"/>
    </xf>
    <xf numFmtId="205" fontId="10" fillId="0" borderId="36" xfId="49" applyNumberFormat="1" applyFont="1" applyBorder="1" applyAlignment="1">
      <alignment vertical="center"/>
    </xf>
    <xf numFmtId="205" fontId="10" fillId="0" borderId="24" xfId="49" applyNumberFormat="1" applyFont="1" applyBorder="1" applyAlignment="1">
      <alignment vertical="center"/>
    </xf>
    <xf numFmtId="205" fontId="10" fillId="0" borderId="0" xfId="49" applyNumberFormat="1" applyFont="1" applyFill="1" applyBorder="1" applyAlignment="1">
      <alignment vertical="center"/>
    </xf>
    <xf numFmtId="38" fontId="5" fillId="0" borderId="39" xfId="49" applyFont="1" applyBorder="1" applyAlignment="1">
      <alignment vertical="center"/>
    </xf>
    <xf numFmtId="206" fontId="10" fillId="0" borderId="36" xfId="49" applyNumberFormat="1" applyFont="1" applyBorder="1" applyAlignment="1">
      <alignment vertical="center"/>
    </xf>
    <xf numFmtId="206" fontId="10" fillId="0" borderId="24" xfId="49" applyNumberFormat="1" applyFont="1" applyBorder="1" applyAlignment="1">
      <alignment vertical="center"/>
    </xf>
    <xf numFmtId="206" fontId="10" fillId="0" borderId="0" xfId="49" applyNumberFormat="1" applyFont="1" applyFill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38" fontId="11" fillId="0" borderId="42" xfId="49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38" fontId="5" fillId="0" borderId="44" xfId="49" applyFont="1" applyBorder="1" applyAlignment="1">
      <alignment vertical="center"/>
    </xf>
    <xf numFmtId="205" fontId="10" fillId="34" borderId="36" xfId="49" applyNumberFormat="1" applyFont="1" applyFill="1" applyBorder="1" applyAlignment="1">
      <alignment vertical="center"/>
    </xf>
    <xf numFmtId="205" fontId="10" fillId="34" borderId="24" xfId="49" applyNumberFormat="1" applyFont="1" applyFill="1" applyBorder="1" applyAlignment="1">
      <alignment vertical="center"/>
    </xf>
    <xf numFmtId="38" fontId="10" fillId="0" borderId="45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38" fontId="10" fillId="33" borderId="10" xfId="49" applyFont="1" applyFill="1" applyBorder="1" applyAlignment="1">
      <alignment vertical="center"/>
    </xf>
    <xf numFmtId="38" fontId="10" fillId="0" borderId="34" xfId="49" applyFont="1" applyBorder="1" applyAlignment="1">
      <alignment vertical="center"/>
    </xf>
    <xf numFmtId="38" fontId="10" fillId="0" borderId="41" xfId="49" applyFont="1" applyBorder="1" applyAlignment="1">
      <alignment vertical="center"/>
    </xf>
    <xf numFmtId="38" fontId="10" fillId="34" borderId="10" xfId="49" applyFont="1" applyFill="1" applyBorder="1" applyAlignment="1">
      <alignment vertical="center"/>
    </xf>
    <xf numFmtId="205" fontId="10" fillId="0" borderId="43" xfId="49" applyNumberFormat="1" applyFont="1" applyBorder="1" applyAlignment="1">
      <alignment vertical="center"/>
    </xf>
    <xf numFmtId="206" fontId="10" fillId="0" borderId="43" xfId="49" applyNumberFormat="1" applyFont="1" applyBorder="1" applyAlignment="1">
      <alignment vertical="center"/>
    </xf>
    <xf numFmtId="38" fontId="5" fillId="0" borderId="0" xfId="49" applyFont="1" applyBorder="1" applyAlignment="1">
      <alignment horizontal="left" vertical="center"/>
    </xf>
    <xf numFmtId="38" fontId="10" fillId="0" borderId="46" xfId="49" applyFont="1" applyBorder="1" applyAlignment="1">
      <alignment vertical="center"/>
    </xf>
    <xf numFmtId="38" fontId="10" fillId="33" borderId="47" xfId="49" applyFont="1" applyFill="1" applyBorder="1" applyAlignment="1">
      <alignment vertical="center"/>
    </xf>
    <xf numFmtId="38" fontId="10" fillId="0" borderId="48" xfId="49" applyFont="1" applyBorder="1" applyAlignment="1">
      <alignment vertical="center"/>
    </xf>
    <xf numFmtId="205" fontId="10" fillId="0" borderId="49" xfId="49" applyNumberFormat="1" applyFont="1" applyBorder="1" applyAlignment="1">
      <alignment vertical="center"/>
    </xf>
    <xf numFmtId="206" fontId="10" fillId="0" borderId="49" xfId="49" applyNumberFormat="1" applyFont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38" fontId="10" fillId="0" borderId="50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51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3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207" fontId="10" fillId="0" borderId="0" xfId="49" applyNumberFormat="1" applyFont="1" applyFill="1" applyBorder="1" applyAlignment="1">
      <alignment vertical="center"/>
    </xf>
    <xf numFmtId="38" fontId="10" fillId="0" borderId="51" xfId="49" applyFont="1" applyBorder="1" applyAlignment="1">
      <alignment vertical="center"/>
    </xf>
    <xf numFmtId="38" fontId="5" fillId="0" borderId="52" xfId="49" applyFont="1" applyBorder="1" applyAlignment="1">
      <alignment vertical="center"/>
    </xf>
    <xf numFmtId="38" fontId="10" fillId="0" borderId="53" xfId="49" applyFont="1" applyBorder="1" applyAlignment="1">
      <alignment vertical="center"/>
    </xf>
    <xf numFmtId="38" fontId="10" fillId="0" borderId="54" xfId="49" applyFont="1" applyBorder="1" applyAlignment="1">
      <alignment vertical="center"/>
    </xf>
    <xf numFmtId="38" fontId="10" fillId="0" borderId="55" xfId="49" applyFont="1" applyBorder="1" applyAlignment="1">
      <alignment vertical="center"/>
    </xf>
    <xf numFmtId="38" fontId="10" fillId="0" borderId="56" xfId="49" applyFont="1" applyBorder="1" applyAlignment="1">
      <alignment vertical="center"/>
    </xf>
    <xf numFmtId="38" fontId="16" fillId="0" borderId="0" xfId="49" applyFont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22" xfId="49" applyFont="1" applyFill="1" applyBorder="1" applyAlignment="1">
      <alignment vertical="center"/>
    </xf>
    <xf numFmtId="38" fontId="10" fillId="0" borderId="28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0" fillId="0" borderId="49" xfId="49" applyFont="1" applyBorder="1" applyAlignment="1">
      <alignment vertical="center"/>
    </xf>
    <xf numFmtId="49" fontId="10" fillId="0" borderId="52" xfId="49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11" fillId="0" borderId="0" xfId="49" applyFont="1" applyBorder="1" applyAlignment="1">
      <alignment vertical="center"/>
    </xf>
    <xf numFmtId="216" fontId="10" fillId="0" borderId="0" xfId="49" applyNumberFormat="1" applyFont="1" applyBorder="1" applyAlignment="1">
      <alignment horizontal="right" vertical="center"/>
    </xf>
    <xf numFmtId="38" fontId="59" fillId="34" borderId="25" xfId="49" applyFont="1" applyFill="1" applyBorder="1" applyAlignment="1">
      <alignment vertical="center"/>
    </xf>
    <xf numFmtId="38" fontId="59" fillId="34" borderId="10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38" fontId="10" fillId="0" borderId="34" xfId="49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10" fillId="0" borderId="46" xfId="49" applyFont="1" applyFill="1" applyBorder="1" applyAlignment="1">
      <alignment vertical="center"/>
    </xf>
    <xf numFmtId="38" fontId="10" fillId="0" borderId="58" xfId="49" applyFont="1" applyFill="1" applyBorder="1" applyAlignment="1">
      <alignment vertical="center"/>
    </xf>
    <xf numFmtId="38" fontId="10" fillId="0" borderId="48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38" fontId="10" fillId="0" borderId="59" xfId="49" applyFont="1" applyFill="1" applyBorder="1" applyAlignment="1">
      <alignment vertical="center"/>
    </xf>
    <xf numFmtId="38" fontId="10" fillId="34" borderId="47" xfId="49" applyFont="1" applyFill="1" applyBorder="1" applyAlignment="1">
      <alignment vertical="center"/>
    </xf>
    <xf numFmtId="38" fontId="10" fillId="0" borderId="60" xfId="49" applyFont="1" applyBorder="1" applyAlignment="1">
      <alignment vertical="center"/>
    </xf>
    <xf numFmtId="216" fontId="10" fillId="0" borderId="61" xfId="49" applyNumberFormat="1" applyFont="1" applyBorder="1" applyAlignment="1">
      <alignment vertical="center"/>
    </xf>
    <xf numFmtId="49" fontId="10" fillId="0" borderId="62" xfId="49" applyNumberFormat="1" applyFont="1" applyBorder="1" applyAlignment="1">
      <alignment horizontal="right" vertical="center"/>
    </xf>
    <xf numFmtId="49" fontId="10" fillId="0" borderId="63" xfId="49" applyNumberFormat="1" applyFont="1" applyFill="1" applyBorder="1" applyAlignment="1">
      <alignment horizontal="right" vertical="center"/>
    </xf>
    <xf numFmtId="38" fontId="10" fillId="0" borderId="61" xfId="49" applyFont="1" applyBorder="1" applyAlignment="1">
      <alignment vertical="center"/>
    </xf>
    <xf numFmtId="38" fontId="10" fillId="33" borderId="64" xfId="49" applyFont="1" applyFill="1" applyBorder="1" applyAlignment="1">
      <alignment vertical="center"/>
    </xf>
    <xf numFmtId="38" fontId="10" fillId="0" borderId="65" xfId="49" applyFont="1" applyBorder="1" applyAlignment="1">
      <alignment vertical="center"/>
    </xf>
    <xf numFmtId="49" fontId="10" fillId="0" borderId="63" xfId="49" applyNumberFormat="1" applyFont="1" applyBorder="1" applyAlignment="1">
      <alignment horizontal="right" vertical="center"/>
    </xf>
    <xf numFmtId="38" fontId="10" fillId="0" borderId="63" xfId="49" applyFont="1" applyBorder="1" applyAlignment="1">
      <alignment vertical="center"/>
    </xf>
    <xf numFmtId="38" fontId="10" fillId="0" borderId="66" xfId="49" applyFont="1" applyBorder="1" applyAlignment="1">
      <alignment vertical="center"/>
    </xf>
    <xf numFmtId="38" fontId="60" fillId="34" borderId="64" xfId="49" applyFont="1" applyFill="1" applyBorder="1" applyAlignment="1">
      <alignment vertical="center"/>
    </xf>
    <xf numFmtId="38" fontId="10" fillId="0" borderId="67" xfId="49" applyFont="1" applyBorder="1" applyAlignment="1">
      <alignment vertical="center"/>
    </xf>
    <xf numFmtId="216" fontId="10" fillId="0" borderId="63" xfId="49" applyNumberFormat="1" applyFont="1" applyBorder="1" applyAlignment="1">
      <alignment horizontal="right" vertical="center"/>
    </xf>
    <xf numFmtId="206" fontId="10" fillId="0" borderId="68" xfId="49" applyNumberFormat="1" applyFont="1" applyBorder="1" applyAlignment="1">
      <alignment vertical="center"/>
    </xf>
    <xf numFmtId="49" fontId="10" fillId="0" borderId="66" xfId="49" applyNumberFormat="1" applyFont="1" applyBorder="1" applyAlignment="1">
      <alignment horizontal="right" vertical="center"/>
    </xf>
    <xf numFmtId="216" fontId="10" fillId="0" borderId="68" xfId="49" applyNumberFormat="1" applyFont="1" applyBorder="1" applyAlignment="1">
      <alignment horizontal="right" vertical="center"/>
    </xf>
    <xf numFmtId="216" fontId="10" fillId="0" borderId="21" xfId="49" applyNumberFormat="1" applyFont="1" applyBorder="1" applyAlignment="1">
      <alignment horizontal="right" vertical="center"/>
    </xf>
    <xf numFmtId="49" fontId="10" fillId="0" borderId="21" xfId="49" applyNumberFormat="1" applyFont="1" applyBorder="1" applyAlignment="1">
      <alignment horizontal="right" vertical="center"/>
    </xf>
    <xf numFmtId="49" fontId="10" fillId="0" borderId="69" xfId="49" applyNumberFormat="1" applyFont="1" applyBorder="1" applyAlignment="1">
      <alignment horizontal="right" vertical="center"/>
    </xf>
    <xf numFmtId="49" fontId="60" fillId="35" borderId="66" xfId="49" applyNumberFormat="1" applyFont="1" applyFill="1" applyBorder="1" applyAlignment="1">
      <alignment horizontal="right" vertical="center"/>
    </xf>
    <xf numFmtId="49" fontId="10" fillId="0" borderId="23" xfId="49" applyNumberFormat="1" applyFont="1" applyFill="1" applyBorder="1" applyAlignment="1">
      <alignment horizontal="right" vertical="center"/>
    </xf>
    <xf numFmtId="49" fontId="10" fillId="0" borderId="23" xfId="49" applyNumberFormat="1" applyFont="1" applyBorder="1" applyAlignment="1">
      <alignment horizontal="right" vertical="center"/>
    </xf>
    <xf numFmtId="38" fontId="10" fillId="0" borderId="70" xfId="49" applyFont="1" applyBorder="1" applyAlignment="1">
      <alignment vertical="center"/>
    </xf>
    <xf numFmtId="38" fontId="60" fillId="34" borderId="12" xfId="49" applyFont="1" applyFill="1" applyBorder="1" applyAlignment="1">
      <alignment vertical="center"/>
    </xf>
    <xf numFmtId="49" fontId="10" fillId="0" borderId="51" xfId="49" applyNumberFormat="1" applyFont="1" applyBorder="1" applyAlignment="1">
      <alignment horizontal="right" vertical="center"/>
    </xf>
    <xf numFmtId="205" fontId="10" fillId="0" borderId="0" xfId="49" applyNumberFormat="1" applyFont="1" applyBorder="1" applyAlignment="1">
      <alignment vertical="center"/>
    </xf>
    <xf numFmtId="49" fontId="10" fillId="0" borderId="50" xfId="49" applyNumberFormat="1" applyFont="1" applyBorder="1" applyAlignment="1">
      <alignment horizontal="right" vertical="center"/>
    </xf>
    <xf numFmtId="49" fontId="60" fillId="35" borderId="51" xfId="49" applyNumberFormat="1" applyFont="1" applyFill="1" applyBorder="1" applyAlignment="1">
      <alignment horizontal="right" vertical="center"/>
    </xf>
    <xf numFmtId="38" fontId="10" fillId="0" borderId="15" xfId="49" applyFont="1" applyBorder="1" applyAlignment="1">
      <alignment vertical="center"/>
    </xf>
    <xf numFmtId="49" fontId="10" fillId="0" borderId="71" xfId="49" applyNumberFormat="1" applyFont="1" applyBorder="1" applyAlignment="1">
      <alignment horizontal="right" vertical="center"/>
    </xf>
    <xf numFmtId="38" fontId="10" fillId="0" borderId="72" xfId="49" applyFont="1" applyBorder="1" applyAlignment="1">
      <alignment vertical="center"/>
    </xf>
    <xf numFmtId="49" fontId="10" fillId="0" borderId="73" xfId="49" applyNumberFormat="1" applyFont="1" applyFill="1" applyBorder="1" applyAlignment="1">
      <alignment horizontal="right" vertical="center"/>
    </xf>
    <xf numFmtId="38" fontId="10" fillId="0" borderId="74" xfId="49" applyFont="1" applyBorder="1" applyAlignment="1">
      <alignment vertical="center"/>
    </xf>
    <xf numFmtId="38" fontId="10" fillId="33" borderId="75" xfId="49" applyFont="1" applyFill="1" applyBorder="1" applyAlignment="1">
      <alignment vertical="center"/>
    </xf>
    <xf numFmtId="49" fontId="10" fillId="0" borderId="73" xfId="49" applyNumberFormat="1" applyFont="1" applyBorder="1" applyAlignment="1">
      <alignment horizontal="right" vertical="center"/>
    </xf>
    <xf numFmtId="38" fontId="10" fillId="0" borderId="76" xfId="49" applyFont="1" applyBorder="1" applyAlignment="1">
      <alignment vertical="center"/>
    </xf>
    <xf numFmtId="206" fontId="10" fillId="0" borderId="77" xfId="49" applyNumberFormat="1" applyFont="1" applyBorder="1" applyAlignment="1">
      <alignment vertical="center"/>
    </xf>
    <xf numFmtId="49" fontId="10" fillId="0" borderId="78" xfId="49" applyNumberFormat="1" applyFont="1" applyBorder="1" applyAlignment="1">
      <alignment horizontal="right" vertical="center"/>
    </xf>
    <xf numFmtId="49" fontId="10" fillId="0" borderId="21" xfId="49" applyNumberFormat="1" applyFont="1" applyFill="1" applyBorder="1" applyAlignment="1">
      <alignment horizontal="right" vertical="center"/>
    </xf>
    <xf numFmtId="38" fontId="10" fillId="33" borderId="26" xfId="49" applyFont="1" applyFill="1" applyBorder="1" applyAlignment="1">
      <alignment vertical="center"/>
    </xf>
    <xf numFmtId="38" fontId="10" fillId="0" borderId="38" xfId="49" applyFont="1" applyBorder="1" applyAlignment="1">
      <alignment vertical="center"/>
    </xf>
    <xf numFmtId="38" fontId="10" fillId="0" borderId="79" xfId="49" applyFont="1" applyBorder="1" applyAlignment="1">
      <alignment vertical="center"/>
    </xf>
    <xf numFmtId="206" fontId="10" fillId="0" borderId="44" xfId="49" applyNumberFormat="1" applyFont="1" applyBorder="1" applyAlignment="1">
      <alignment vertical="center"/>
    </xf>
    <xf numFmtId="49" fontId="10" fillId="0" borderId="50" xfId="0" applyNumberFormat="1" applyFont="1" applyBorder="1" applyAlignment="1">
      <alignment horizontal="right" vertical="center"/>
    </xf>
    <xf numFmtId="38" fontId="10" fillId="0" borderId="70" xfId="49" applyFont="1" applyFill="1" applyBorder="1" applyAlignment="1">
      <alignment vertical="center"/>
    </xf>
    <xf numFmtId="215" fontId="5" fillId="0" borderId="51" xfId="49" applyNumberFormat="1" applyFont="1" applyFill="1" applyBorder="1" applyAlignment="1">
      <alignment horizontal="right" vertical="center"/>
    </xf>
    <xf numFmtId="216" fontId="10" fillId="0" borderId="20" xfId="49" applyNumberFormat="1" applyFont="1" applyBorder="1" applyAlignment="1">
      <alignment horizontal="right" vertical="center"/>
    </xf>
    <xf numFmtId="207" fontId="10" fillId="0" borderId="51" xfId="49" applyNumberFormat="1" applyFont="1" applyBorder="1" applyAlignment="1">
      <alignment vertical="center"/>
    </xf>
    <xf numFmtId="216" fontId="10" fillId="0" borderId="43" xfId="49" applyNumberFormat="1" applyFont="1" applyBorder="1" applyAlignment="1">
      <alignment horizontal="right" vertical="center"/>
    </xf>
    <xf numFmtId="49" fontId="10" fillId="0" borderId="71" xfId="0" applyNumberFormat="1" applyFont="1" applyBorder="1" applyAlignment="1">
      <alignment horizontal="right" vertical="center"/>
    </xf>
    <xf numFmtId="38" fontId="10" fillId="0" borderId="78" xfId="49" applyFont="1" applyFill="1" applyBorder="1" applyAlignment="1">
      <alignment vertical="center"/>
    </xf>
    <xf numFmtId="38" fontId="10" fillId="0" borderId="74" xfId="49" applyFont="1" applyFill="1" applyBorder="1" applyAlignment="1">
      <alignment vertical="center"/>
    </xf>
    <xf numFmtId="38" fontId="10" fillId="0" borderId="80" xfId="49" applyFont="1" applyFill="1" applyBorder="1" applyAlignment="1">
      <alignment vertical="center"/>
    </xf>
    <xf numFmtId="215" fontId="5" fillId="0" borderId="78" xfId="49" applyNumberFormat="1" applyFont="1" applyFill="1" applyBorder="1" applyAlignment="1">
      <alignment horizontal="right" vertical="center"/>
    </xf>
    <xf numFmtId="38" fontId="60" fillId="34" borderId="75" xfId="49" applyFont="1" applyFill="1" applyBorder="1" applyAlignment="1">
      <alignment vertical="center"/>
    </xf>
    <xf numFmtId="205" fontId="10" fillId="0" borderId="73" xfId="49" applyNumberFormat="1" applyFont="1" applyBorder="1" applyAlignment="1">
      <alignment horizontal="center" vertical="center"/>
    </xf>
    <xf numFmtId="216" fontId="10" fillId="0" borderId="74" xfId="49" applyNumberFormat="1" applyFont="1" applyBorder="1" applyAlignment="1">
      <alignment vertical="center"/>
    </xf>
    <xf numFmtId="207" fontId="10" fillId="0" borderId="78" xfId="49" applyNumberFormat="1" applyFont="1" applyBorder="1" applyAlignment="1">
      <alignment vertical="center"/>
    </xf>
    <xf numFmtId="49" fontId="60" fillId="35" borderId="78" xfId="49" applyNumberFormat="1" applyFont="1" applyFill="1" applyBorder="1" applyAlignment="1">
      <alignment horizontal="right" vertical="center"/>
    </xf>
    <xf numFmtId="205" fontId="10" fillId="0" borderId="81" xfId="49" applyNumberFormat="1" applyFont="1" applyBorder="1" applyAlignment="1">
      <alignment horizontal="center" vertical="center"/>
    </xf>
    <xf numFmtId="38" fontId="10" fillId="0" borderId="35" xfId="49" applyFont="1" applyBorder="1" applyAlignment="1">
      <alignment vertical="center"/>
    </xf>
    <xf numFmtId="38" fontId="10" fillId="0" borderId="21" xfId="49" applyFont="1" applyBorder="1" applyAlignment="1">
      <alignment vertical="center"/>
    </xf>
    <xf numFmtId="38" fontId="10" fillId="0" borderId="52" xfId="49" applyFont="1" applyBorder="1" applyAlignment="1">
      <alignment vertical="center"/>
    </xf>
    <xf numFmtId="38" fontId="23" fillId="34" borderId="26" xfId="49" applyFont="1" applyFill="1" applyBorder="1" applyAlignment="1">
      <alignment vertical="center"/>
    </xf>
    <xf numFmtId="49" fontId="23" fillId="35" borderId="52" xfId="49" applyNumberFormat="1" applyFont="1" applyFill="1" applyBorder="1" applyAlignment="1">
      <alignment horizontal="right" vertical="center"/>
    </xf>
    <xf numFmtId="216" fontId="10" fillId="0" borderId="44" xfId="49" applyNumberFormat="1" applyFont="1" applyBorder="1" applyAlignment="1">
      <alignment horizontal="right" vertical="center"/>
    </xf>
    <xf numFmtId="0" fontId="61" fillId="0" borderId="82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61" fillId="0" borderId="85" xfId="0" applyFont="1" applyBorder="1" applyAlignment="1">
      <alignment horizontal="center" vertical="center"/>
    </xf>
    <xf numFmtId="38" fontId="61" fillId="33" borderId="86" xfId="49" applyFont="1" applyFill="1" applyBorder="1" applyAlignment="1">
      <alignment horizontal="center" vertical="center"/>
    </xf>
    <xf numFmtId="38" fontId="61" fillId="0" borderId="83" xfId="49" applyFont="1" applyBorder="1" applyAlignment="1">
      <alignment horizontal="center" vertical="center"/>
    </xf>
    <xf numFmtId="38" fontId="61" fillId="0" borderId="87" xfId="49" applyFont="1" applyBorder="1" applyAlignment="1">
      <alignment horizontal="center" vertical="center"/>
    </xf>
    <xf numFmtId="38" fontId="61" fillId="0" borderId="84" xfId="49" applyFont="1" applyBorder="1" applyAlignment="1">
      <alignment horizontal="center" vertical="center"/>
    </xf>
    <xf numFmtId="38" fontId="61" fillId="0" borderId="88" xfId="49" applyFont="1" applyBorder="1" applyAlignment="1">
      <alignment horizontal="center" vertical="center"/>
    </xf>
    <xf numFmtId="38" fontId="59" fillId="34" borderId="86" xfId="49" applyFont="1" applyFill="1" applyBorder="1" applyAlignment="1">
      <alignment horizontal="center" vertical="center"/>
    </xf>
    <xf numFmtId="38" fontId="62" fillId="0" borderId="89" xfId="49" applyFont="1" applyBorder="1" applyAlignment="1">
      <alignment horizontal="center" vertical="center"/>
    </xf>
    <xf numFmtId="38" fontId="63" fillId="0" borderId="84" xfId="49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61" fillId="0" borderId="90" xfId="0" applyFont="1" applyBorder="1" applyAlignment="1">
      <alignment horizontal="center" vertical="center"/>
    </xf>
    <xf numFmtId="0" fontId="61" fillId="0" borderId="91" xfId="0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38" fontId="5" fillId="0" borderId="69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9" fillId="0" borderId="25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5" fillId="0" borderId="22" xfId="49" applyFont="1" applyBorder="1" applyAlignment="1">
      <alignment horizontal="center" vertical="center" textRotation="255"/>
    </xf>
    <xf numFmtId="38" fontId="5" fillId="0" borderId="57" xfId="49" applyFont="1" applyBorder="1" applyAlignment="1">
      <alignment horizontal="center" vertical="center" textRotation="255"/>
    </xf>
    <xf numFmtId="0" fontId="0" fillId="0" borderId="28" xfId="0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92" xfId="49" applyFont="1" applyBorder="1" applyAlignment="1">
      <alignment horizontal="center" vertical="center" textRotation="255"/>
    </xf>
    <xf numFmtId="38" fontId="5" fillId="0" borderId="42" xfId="49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38" fontId="5" fillId="0" borderId="44" xfId="49" applyFont="1" applyBorder="1" applyAlignment="1">
      <alignment vertical="center"/>
    </xf>
    <xf numFmtId="38" fontId="5" fillId="0" borderId="93" xfId="49" applyFont="1" applyBorder="1" applyAlignment="1">
      <alignment horizontal="left" vertical="center"/>
    </xf>
    <xf numFmtId="38" fontId="10" fillId="0" borderId="13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38" fontId="11" fillId="0" borderId="42" xfId="49" applyFont="1" applyBorder="1" applyAlignment="1">
      <alignment vertical="center"/>
    </xf>
    <xf numFmtId="38" fontId="11" fillId="0" borderId="43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215" fontId="10" fillId="0" borderId="50" xfId="49" applyNumberFormat="1" applyFont="1" applyBorder="1" applyAlignment="1">
      <alignment vertical="center"/>
    </xf>
    <xf numFmtId="215" fontId="10" fillId="0" borderId="29" xfId="49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38" fontId="5" fillId="0" borderId="37" xfId="49" applyFont="1" applyBorder="1" applyAlignment="1">
      <alignment vertical="center"/>
    </xf>
    <xf numFmtId="0" fontId="0" fillId="0" borderId="93" xfId="0" applyBorder="1" applyAlignment="1">
      <alignment vertical="center"/>
    </xf>
    <xf numFmtId="206" fontId="10" fillId="0" borderId="23" xfId="49" applyNumberFormat="1" applyFont="1" applyBorder="1" applyAlignment="1">
      <alignment vertical="center"/>
    </xf>
    <xf numFmtId="206" fontId="10" fillId="0" borderId="70" xfId="49" applyNumberFormat="1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216" fontId="10" fillId="0" borderId="23" xfId="49" applyNumberFormat="1" applyFont="1" applyBorder="1" applyAlignment="1">
      <alignment vertical="center"/>
    </xf>
    <xf numFmtId="216" fontId="10" fillId="0" borderId="70" xfId="49" applyNumberFormat="1" applyFont="1" applyBorder="1" applyAlignment="1">
      <alignment vertical="center"/>
    </xf>
    <xf numFmtId="0" fontId="61" fillId="0" borderId="78" xfId="0" applyFont="1" applyBorder="1" applyAlignment="1">
      <alignment horizontal="right" vertical="center"/>
    </xf>
    <xf numFmtId="0" fontId="61" fillId="0" borderId="94" xfId="0" applyFont="1" applyBorder="1" applyAlignment="1">
      <alignment horizontal="right" vertical="center"/>
    </xf>
    <xf numFmtId="0" fontId="61" fillId="0" borderId="95" xfId="0" applyFont="1" applyBorder="1" applyAlignment="1">
      <alignment horizontal="right" vertical="center"/>
    </xf>
    <xf numFmtId="38" fontId="10" fillId="0" borderId="50" xfId="49" applyFont="1" applyBorder="1" applyAlignment="1">
      <alignment vertical="center"/>
    </xf>
    <xf numFmtId="38" fontId="10" fillId="0" borderId="29" xfId="49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96" xfId="0" applyBorder="1" applyAlignment="1">
      <alignment vertical="center"/>
    </xf>
    <xf numFmtId="38" fontId="5" fillId="0" borderId="27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38" fontId="5" fillId="0" borderId="12" xfId="49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8" fontId="5" fillId="0" borderId="97" xfId="49" applyFont="1" applyBorder="1" applyAlignment="1">
      <alignment horizontal="center" vertical="center" wrapText="1"/>
    </xf>
    <xf numFmtId="0" fontId="5" fillId="0" borderId="75" xfId="0" applyFont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0" fontId="0" fillId="0" borderId="98" xfId="0" applyBorder="1" applyAlignment="1">
      <alignment vertical="center"/>
    </xf>
    <xf numFmtId="38" fontId="5" fillId="0" borderId="31" xfId="49" applyFont="1" applyBorder="1" applyAlignment="1">
      <alignment horizontal="center" vertical="center" textRotation="255"/>
    </xf>
    <xf numFmtId="38" fontId="5" fillId="0" borderId="24" xfId="49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38" fontId="10" fillId="0" borderId="69" xfId="49" applyFont="1" applyBorder="1" applyAlignment="1">
      <alignment horizontal="right" vertical="center"/>
    </xf>
    <xf numFmtId="38" fontId="10" fillId="0" borderId="38" xfId="49" applyFont="1" applyBorder="1" applyAlignment="1">
      <alignment horizontal="right" vertical="center"/>
    </xf>
    <xf numFmtId="216" fontId="10" fillId="0" borderId="21" xfId="49" applyNumberFormat="1" applyFont="1" applyBorder="1" applyAlignment="1">
      <alignment horizontal="right" vertical="center"/>
    </xf>
    <xf numFmtId="216" fontId="10" fillId="0" borderId="79" xfId="49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38" fontId="5" fillId="33" borderId="25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5" fillId="0" borderId="86" xfId="49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焼却・埋立ごみと資源ごみの推移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359134"/>
        <c:axId val="15361295"/>
      </c:barChart>
      <c:catAx>
        <c:axId val="613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359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計画収集量の推移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4033928"/>
        <c:axId val="36305353"/>
      </c:barChart>
      <c:lineChart>
        <c:grouping val="standard"/>
        <c:varyColors val="0"/>
        <c:ser>
          <c:idx val="4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12722"/>
        <c:axId val="55052451"/>
      </c:lineChart>
      <c:catAx>
        <c:axId val="403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 val="autoZero"/>
        <c:auto val="0"/>
        <c:lblOffset val="100"/>
        <c:tickLblSkip val="1"/>
        <c:noMultiLvlLbl val="0"/>
      </c:catAx>
      <c:valAx>
        <c:axId val="36305353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At val="1"/>
        <c:crossBetween val="between"/>
        <c:dispUnits/>
        <c:majorUnit val="2000"/>
      </c:valAx>
      <c:catAx>
        <c:axId val="5831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  <c:max val="13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収集量，直接搬入量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10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焼却・埋立ごみと資源ごみの推移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36198"/>
        <c:axId val="19225783"/>
      </c:barChart>
      <c:cat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361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計画収集量の推移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38814320"/>
        <c:axId val="13784561"/>
      </c:barChart>
      <c:lineChart>
        <c:grouping val="standard"/>
        <c:varyColors val="0"/>
        <c:ser>
          <c:idx val="4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52186"/>
        <c:axId val="42807627"/>
      </c:lineChart>
      <c:cat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4561"/>
        <c:crosses val="autoZero"/>
        <c:auto val="0"/>
        <c:lblOffset val="100"/>
        <c:tickLblSkip val="1"/>
        <c:noMultiLvlLbl val="0"/>
      </c:catAx>
      <c:valAx>
        <c:axId val="13784561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4320"/>
        <c:crossesAt val="1"/>
        <c:crossBetween val="between"/>
        <c:dispUnits/>
        <c:majorUnit val="2000"/>
      </c:valAx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  <c:max val="13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収集量，直接搬入量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5733"/>
        <c:crosses val="autoZero"/>
        <c:auto val="1"/>
        <c:lblOffset val="100"/>
        <c:tickLblSkip val="1"/>
        <c:noMultiLvlLbl val="0"/>
      </c:catAx>
      <c:valAx>
        <c:axId val="44865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24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0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76200" y="7581900"/>
        <a:ext cx="302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16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6675" y="7581900"/>
        <a:ext cx="303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33</xdr:row>
      <xdr:rowOff>0</xdr:rowOff>
    </xdr:from>
    <xdr:to>
      <xdr:col>16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04775" y="7581900"/>
        <a:ext cx="3000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24</xdr:col>
      <xdr:colOff>180975</xdr:colOff>
      <xdr:row>42</xdr:row>
      <xdr:rowOff>47625</xdr:rowOff>
    </xdr:from>
    <xdr:ext cx="18097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8582025" y="9229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41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76200" y="11210925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41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66675" y="11210925"/>
        <a:ext cx="6534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41</xdr:row>
      <xdr:rowOff>0</xdr:rowOff>
    </xdr:from>
    <xdr:to>
      <xdr:col>7</xdr:col>
      <xdr:colOff>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104775" y="11210925"/>
        <a:ext cx="6496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90" zoomScaleSheetLayoutView="90" workbookViewId="0" topLeftCell="A1">
      <selection activeCell="X28" sqref="X28"/>
    </sheetView>
  </sheetViews>
  <sheetFormatPr defaultColWidth="9.00390625" defaultRowHeight="13.5"/>
  <cols>
    <col min="1" max="1" width="3.625" style="1" customWidth="1"/>
    <col min="2" max="2" width="4.875" style="1" customWidth="1"/>
    <col min="3" max="3" width="24.625" style="1" customWidth="1"/>
    <col min="4" max="15" width="7.625" style="1" hidden="1" customWidth="1"/>
    <col min="16" max="17" width="7.625" style="1" customWidth="1"/>
    <col min="18" max="18" width="7.875" style="1" customWidth="1"/>
    <col min="19" max="16384" width="9.00390625" style="1" customWidth="1"/>
  </cols>
  <sheetData>
    <row r="1" spans="17:19" ht="15.75" customHeight="1">
      <c r="Q1" s="2"/>
      <c r="R1" s="2"/>
      <c r="S1" s="2"/>
    </row>
    <row r="2" spans="2:19" ht="17.25" customHeight="1">
      <c r="B2" s="3"/>
      <c r="Q2" s="2"/>
      <c r="R2" s="2"/>
      <c r="S2" s="2"/>
    </row>
    <row r="3" spans="1:19" ht="24" customHeight="1">
      <c r="A3" s="94" t="s">
        <v>89</v>
      </c>
      <c r="B3" s="3"/>
      <c r="Q3" s="2"/>
      <c r="R3" s="2"/>
      <c r="S3" s="2"/>
    </row>
    <row r="4" spans="1:24" s="9" customFormat="1" ht="18" customHeight="1">
      <c r="A4" s="203" t="s">
        <v>36</v>
      </c>
      <c r="B4" s="204"/>
      <c r="C4" s="205"/>
      <c r="D4" s="5" t="s">
        <v>52</v>
      </c>
      <c r="E4" s="6" t="s">
        <v>53</v>
      </c>
      <c r="F4" s="6" t="s">
        <v>54</v>
      </c>
      <c r="G4" s="6" t="s">
        <v>55</v>
      </c>
      <c r="H4" s="6" t="s">
        <v>56</v>
      </c>
      <c r="I4" s="6" t="s">
        <v>57</v>
      </c>
      <c r="J4" s="5" t="s">
        <v>58</v>
      </c>
      <c r="K4" s="5" t="s">
        <v>59</v>
      </c>
      <c r="L4" s="5" t="s">
        <v>60</v>
      </c>
      <c r="M4" s="5" t="s">
        <v>61</v>
      </c>
      <c r="N4" s="5" t="s">
        <v>62</v>
      </c>
      <c r="O4" s="4" t="s">
        <v>63</v>
      </c>
      <c r="P4" s="6" t="s">
        <v>64</v>
      </c>
      <c r="Q4" s="6" t="s">
        <v>65</v>
      </c>
      <c r="R4" s="5" t="s">
        <v>66</v>
      </c>
      <c r="S4" s="4" t="s">
        <v>67</v>
      </c>
      <c r="T4" s="111" t="s">
        <v>88</v>
      </c>
      <c r="U4" s="8"/>
      <c r="V4" s="8"/>
      <c r="W4" s="8"/>
      <c r="X4" s="8"/>
    </row>
    <row r="5" spans="1:24" ht="18" customHeight="1">
      <c r="A5" s="10" t="s">
        <v>19</v>
      </c>
      <c r="B5" s="11"/>
      <c r="C5" s="12"/>
      <c r="D5" s="13">
        <v>47373</v>
      </c>
      <c r="E5" s="14">
        <v>47086</v>
      </c>
      <c r="F5" s="14">
        <v>46756</v>
      </c>
      <c r="G5" s="14">
        <v>46332</v>
      </c>
      <c r="H5" s="15">
        <v>46518</v>
      </c>
      <c r="I5" s="14">
        <v>46352</v>
      </c>
      <c r="J5" s="13">
        <v>46143</v>
      </c>
      <c r="K5" s="13">
        <v>45743</v>
      </c>
      <c r="L5" s="13">
        <v>62997</v>
      </c>
      <c r="M5" s="13">
        <v>62045</v>
      </c>
      <c r="N5" s="13">
        <v>61189</v>
      </c>
      <c r="O5" s="66">
        <v>60636</v>
      </c>
      <c r="P5" s="14">
        <v>60180</v>
      </c>
      <c r="Q5" s="81">
        <v>59701</v>
      </c>
      <c r="R5" s="95">
        <v>59084</v>
      </c>
      <c r="S5" s="107">
        <v>58523</v>
      </c>
      <c r="T5" s="112">
        <v>57778</v>
      </c>
      <c r="U5" s="17"/>
      <c r="V5" s="17"/>
      <c r="W5" s="17"/>
      <c r="X5" s="17"/>
    </row>
    <row r="6" spans="1:24" ht="18" customHeight="1">
      <c r="A6" s="18" t="s">
        <v>20</v>
      </c>
      <c r="B6" s="19"/>
      <c r="C6" s="20"/>
      <c r="D6" s="21">
        <v>18377</v>
      </c>
      <c r="E6" s="22">
        <v>18323</v>
      </c>
      <c r="F6" s="22">
        <v>18472</v>
      </c>
      <c r="G6" s="22">
        <v>18487</v>
      </c>
      <c r="H6" s="22">
        <v>18895</v>
      </c>
      <c r="I6" s="22">
        <v>19000</v>
      </c>
      <c r="J6" s="21">
        <v>19109</v>
      </c>
      <c r="K6" s="23">
        <v>19151</v>
      </c>
      <c r="L6" s="23">
        <v>26157</v>
      </c>
      <c r="M6" s="23">
        <v>26036</v>
      </c>
      <c r="N6" s="21">
        <v>26078</v>
      </c>
      <c r="O6" s="67">
        <v>26320</v>
      </c>
      <c r="P6" s="22">
        <v>26507</v>
      </c>
      <c r="Q6" s="82">
        <v>26612</v>
      </c>
      <c r="R6" s="96">
        <v>26759</v>
      </c>
      <c r="S6" s="108">
        <v>26783</v>
      </c>
      <c r="T6" s="113">
        <v>26772</v>
      </c>
      <c r="U6" s="17"/>
      <c r="V6" s="17"/>
      <c r="W6" s="17"/>
      <c r="X6" s="17"/>
    </row>
    <row r="7" spans="1:24" ht="18" customHeight="1">
      <c r="A7" s="24" t="s">
        <v>21</v>
      </c>
      <c r="B7" s="25"/>
      <c r="C7" s="26"/>
      <c r="D7" s="27">
        <f aca="true" t="shared" si="0" ref="D7:P7">SUM(D8:D16)</f>
        <v>13101</v>
      </c>
      <c r="E7" s="27">
        <f t="shared" si="0"/>
        <v>13044</v>
      </c>
      <c r="F7" s="27">
        <f t="shared" si="0"/>
        <v>13199</v>
      </c>
      <c r="G7" s="27">
        <f t="shared" si="0"/>
        <v>13463</v>
      </c>
      <c r="H7" s="27">
        <f t="shared" si="0"/>
        <v>13229</v>
      </c>
      <c r="I7" s="27">
        <f t="shared" si="0"/>
        <v>13221.380000000001</v>
      </c>
      <c r="J7" s="28">
        <f t="shared" si="0"/>
        <v>14172</v>
      </c>
      <c r="K7" s="28">
        <f t="shared" si="0"/>
        <v>12492</v>
      </c>
      <c r="L7" s="28">
        <f t="shared" si="0"/>
        <v>15132.894</v>
      </c>
      <c r="M7" s="28">
        <f t="shared" si="0"/>
        <v>15108.808000000003</v>
      </c>
      <c r="N7" s="28">
        <f t="shared" si="0"/>
        <v>14638</v>
      </c>
      <c r="O7" s="68">
        <f t="shared" si="0"/>
        <v>14145</v>
      </c>
      <c r="P7" s="27">
        <f t="shared" si="0"/>
        <v>13655</v>
      </c>
      <c r="Q7" s="27">
        <f>SUM(Q8:Q16)</f>
        <v>13121</v>
      </c>
      <c r="R7" s="28">
        <f>SUM(R8:R16)</f>
        <v>13311</v>
      </c>
      <c r="S7" s="68">
        <f>SUM(S8:S16)</f>
        <v>13291</v>
      </c>
      <c r="T7" s="76">
        <f>SUM(T8:T16)</f>
        <v>13008</v>
      </c>
      <c r="U7" s="17"/>
      <c r="V7" s="17"/>
      <c r="W7" s="17"/>
      <c r="X7" s="17"/>
    </row>
    <row r="8" spans="1:24" ht="18" customHeight="1">
      <c r="A8" s="29"/>
      <c r="B8" s="209" t="s">
        <v>22</v>
      </c>
      <c r="C8" s="210"/>
      <c r="D8" s="31">
        <v>8876</v>
      </c>
      <c r="E8" s="32">
        <v>8802</v>
      </c>
      <c r="F8" s="32">
        <v>8801</v>
      </c>
      <c r="G8" s="15">
        <v>8493</v>
      </c>
      <c r="H8" s="32">
        <v>8884</v>
      </c>
      <c r="I8" s="32">
        <v>8774</v>
      </c>
      <c r="J8" s="31">
        <v>9124</v>
      </c>
      <c r="K8" s="31">
        <v>8258</v>
      </c>
      <c r="L8" s="31">
        <v>9828.41</v>
      </c>
      <c r="M8" s="31">
        <v>9870.95</v>
      </c>
      <c r="N8" s="31">
        <v>9762</v>
      </c>
      <c r="O8" s="69">
        <v>9591</v>
      </c>
      <c r="P8" s="32">
        <v>9297</v>
      </c>
      <c r="Q8" s="83">
        <v>8927</v>
      </c>
      <c r="R8" s="97">
        <v>9238</v>
      </c>
      <c r="S8" s="109">
        <v>9192</v>
      </c>
      <c r="T8" s="114">
        <v>9035</v>
      </c>
      <c r="U8" s="34"/>
      <c r="V8" s="17"/>
      <c r="W8" s="17"/>
      <c r="X8" s="17"/>
    </row>
    <row r="9" spans="1:24" ht="18" customHeight="1">
      <c r="A9" s="29"/>
      <c r="B9" s="201" t="s">
        <v>23</v>
      </c>
      <c r="C9" s="202"/>
      <c r="D9" s="36">
        <v>2857</v>
      </c>
      <c r="E9" s="15">
        <v>2783</v>
      </c>
      <c r="F9" s="15">
        <v>2695</v>
      </c>
      <c r="G9" s="15">
        <v>1658</v>
      </c>
      <c r="H9" s="32">
        <v>1487</v>
      </c>
      <c r="I9" s="15">
        <v>1526</v>
      </c>
      <c r="J9" s="36">
        <v>1890</v>
      </c>
      <c r="K9" s="36">
        <v>1197</v>
      </c>
      <c r="L9" s="36">
        <v>1484.295</v>
      </c>
      <c r="M9" s="36">
        <v>1427.51</v>
      </c>
      <c r="N9" s="36">
        <v>1251</v>
      </c>
      <c r="O9" s="70">
        <v>1078</v>
      </c>
      <c r="P9" s="15">
        <v>1030</v>
      </c>
      <c r="Q9" s="84">
        <v>970</v>
      </c>
      <c r="R9" s="98">
        <v>912</v>
      </c>
      <c r="S9" s="110">
        <v>899</v>
      </c>
      <c r="T9" s="115">
        <v>876</v>
      </c>
      <c r="U9" s="34"/>
      <c r="V9" s="17"/>
      <c r="W9" s="17"/>
      <c r="X9" s="17"/>
    </row>
    <row r="10" spans="1:24" ht="18" customHeight="1">
      <c r="A10" s="29"/>
      <c r="B10" s="201" t="s">
        <v>24</v>
      </c>
      <c r="C10" s="202"/>
      <c r="D10" s="36">
        <v>206</v>
      </c>
      <c r="E10" s="15">
        <v>219</v>
      </c>
      <c r="F10" s="15">
        <v>239</v>
      </c>
      <c r="G10" s="15">
        <v>455</v>
      </c>
      <c r="H10" s="15">
        <v>0</v>
      </c>
      <c r="I10" s="15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70">
        <v>0</v>
      </c>
      <c r="P10" s="15">
        <v>0</v>
      </c>
      <c r="Q10" s="84">
        <v>0</v>
      </c>
      <c r="R10" s="98">
        <v>0</v>
      </c>
      <c r="S10" s="110">
        <v>0</v>
      </c>
      <c r="T10" s="115">
        <v>0</v>
      </c>
      <c r="U10" s="34"/>
      <c r="V10" s="17"/>
      <c r="W10" s="17"/>
      <c r="X10" s="17"/>
    </row>
    <row r="11" spans="1:24" ht="18" customHeight="1">
      <c r="A11" s="29"/>
      <c r="B11" s="206" t="s">
        <v>1</v>
      </c>
      <c r="C11" s="35" t="s">
        <v>17</v>
      </c>
      <c r="D11" s="36">
        <v>1162</v>
      </c>
      <c r="E11" s="15">
        <v>1189</v>
      </c>
      <c r="F11" s="15">
        <v>1337</v>
      </c>
      <c r="G11" s="15">
        <v>1706</v>
      </c>
      <c r="H11" s="15">
        <v>1716</v>
      </c>
      <c r="I11" s="15">
        <v>1747.38</v>
      </c>
      <c r="J11" s="36">
        <v>1899</v>
      </c>
      <c r="K11" s="36">
        <v>1720</v>
      </c>
      <c r="L11" s="36">
        <v>2078</v>
      </c>
      <c r="M11" s="36">
        <v>2032.02</v>
      </c>
      <c r="N11" s="36">
        <v>1932</v>
      </c>
      <c r="O11" s="70">
        <v>1821</v>
      </c>
      <c r="P11" s="15">
        <v>1625</v>
      </c>
      <c r="Q11" s="84">
        <v>1576</v>
      </c>
      <c r="R11" s="98">
        <v>1567</v>
      </c>
      <c r="S11" s="110">
        <v>1561</v>
      </c>
      <c r="T11" s="115">
        <v>1512</v>
      </c>
      <c r="U11" s="34"/>
      <c r="V11" s="17"/>
      <c r="W11" s="17"/>
      <c r="X11" s="17"/>
    </row>
    <row r="12" spans="1:24" ht="18" customHeight="1">
      <c r="A12" s="29"/>
      <c r="B12" s="207"/>
      <c r="C12" s="35" t="s">
        <v>2</v>
      </c>
      <c r="D12" s="65"/>
      <c r="E12" s="15">
        <v>51</v>
      </c>
      <c r="F12" s="36">
        <v>127</v>
      </c>
      <c r="G12" s="15">
        <v>286</v>
      </c>
      <c r="H12" s="15">
        <v>270</v>
      </c>
      <c r="I12" s="15">
        <v>269</v>
      </c>
      <c r="J12" s="36">
        <v>253</v>
      </c>
      <c r="K12" s="36">
        <v>236</v>
      </c>
      <c r="L12" s="36">
        <v>321.716</v>
      </c>
      <c r="M12" s="36">
        <v>281.851</v>
      </c>
      <c r="N12" s="36">
        <v>262</v>
      </c>
      <c r="O12" s="70">
        <v>259</v>
      </c>
      <c r="P12" s="15">
        <v>253</v>
      </c>
      <c r="Q12" s="84">
        <v>237</v>
      </c>
      <c r="R12" s="98">
        <v>212</v>
      </c>
      <c r="S12" s="110">
        <v>206</v>
      </c>
      <c r="T12" s="115">
        <v>199</v>
      </c>
      <c r="U12" s="34"/>
      <c r="V12" s="17"/>
      <c r="W12" s="17"/>
      <c r="X12" s="17"/>
    </row>
    <row r="13" spans="1:24" ht="18" customHeight="1">
      <c r="A13" s="29"/>
      <c r="B13" s="207"/>
      <c r="C13" s="35" t="s">
        <v>3</v>
      </c>
      <c r="D13" s="65"/>
      <c r="E13" s="37"/>
      <c r="F13" s="38"/>
      <c r="G13" s="15">
        <v>319</v>
      </c>
      <c r="H13" s="15">
        <v>348</v>
      </c>
      <c r="I13" s="15">
        <v>411</v>
      </c>
      <c r="J13" s="36">
        <v>488</v>
      </c>
      <c r="K13" s="36">
        <v>588</v>
      </c>
      <c r="L13" s="36">
        <v>809.5590000000001</v>
      </c>
      <c r="M13" s="36">
        <v>861.065</v>
      </c>
      <c r="N13" s="36">
        <v>852</v>
      </c>
      <c r="O13" s="70">
        <v>837</v>
      </c>
      <c r="P13" s="15">
        <v>850</v>
      </c>
      <c r="Q13" s="84">
        <v>862</v>
      </c>
      <c r="R13" s="98">
        <v>851</v>
      </c>
      <c r="S13" s="110">
        <v>867</v>
      </c>
      <c r="T13" s="115">
        <v>888</v>
      </c>
      <c r="U13" s="34"/>
      <c r="V13" s="17"/>
      <c r="W13" s="17"/>
      <c r="X13" s="17"/>
    </row>
    <row r="14" spans="1:24" ht="18" customHeight="1">
      <c r="A14" s="29"/>
      <c r="B14" s="207"/>
      <c r="C14" s="35" t="s">
        <v>4</v>
      </c>
      <c r="D14" s="65"/>
      <c r="E14" s="37"/>
      <c r="F14" s="38"/>
      <c r="G14" s="15">
        <v>546</v>
      </c>
      <c r="H14" s="15">
        <v>515</v>
      </c>
      <c r="I14" s="15">
        <v>494</v>
      </c>
      <c r="J14" s="36">
        <v>497</v>
      </c>
      <c r="K14" s="36">
        <v>442</v>
      </c>
      <c r="L14" s="36">
        <v>568.134</v>
      </c>
      <c r="M14" s="36">
        <v>547.402</v>
      </c>
      <c r="N14" s="36">
        <v>525</v>
      </c>
      <c r="O14" s="70">
        <v>498</v>
      </c>
      <c r="P14" s="15">
        <v>495</v>
      </c>
      <c r="Q14" s="84">
        <v>485</v>
      </c>
      <c r="R14" s="98">
        <v>473</v>
      </c>
      <c r="S14" s="110">
        <v>464</v>
      </c>
      <c r="T14" s="115">
        <v>447</v>
      </c>
      <c r="U14" s="34"/>
      <c r="V14" s="17"/>
      <c r="W14" s="17"/>
      <c r="X14" s="17"/>
    </row>
    <row r="15" spans="1:24" ht="18" customHeight="1">
      <c r="A15" s="29"/>
      <c r="B15" s="207"/>
      <c r="C15" s="35" t="s">
        <v>5</v>
      </c>
      <c r="D15" s="65"/>
      <c r="E15" s="37"/>
      <c r="F15" s="38"/>
      <c r="G15" s="37"/>
      <c r="H15" s="37"/>
      <c r="I15" s="38"/>
      <c r="J15" s="36">
        <v>21</v>
      </c>
      <c r="K15" s="36">
        <v>51</v>
      </c>
      <c r="L15" s="36">
        <v>42.78</v>
      </c>
      <c r="M15" s="36">
        <v>59</v>
      </c>
      <c r="N15" s="36">
        <v>54</v>
      </c>
      <c r="O15" s="70">
        <v>61</v>
      </c>
      <c r="P15" s="15">
        <v>64</v>
      </c>
      <c r="Q15" s="84">
        <v>64</v>
      </c>
      <c r="R15" s="98">
        <v>58</v>
      </c>
      <c r="S15" s="110">
        <v>52</v>
      </c>
      <c r="T15" s="115">
        <v>51</v>
      </c>
      <c r="U15" s="34"/>
      <c r="V15" s="17"/>
      <c r="W15" s="17"/>
      <c r="X15" s="17"/>
    </row>
    <row r="16" spans="1:24" ht="18" customHeight="1">
      <c r="A16" s="29"/>
      <c r="B16" s="208"/>
      <c r="C16" s="35" t="s">
        <v>0</v>
      </c>
      <c r="D16" s="36">
        <v>0</v>
      </c>
      <c r="E16" s="15">
        <v>0</v>
      </c>
      <c r="F16" s="15">
        <v>0</v>
      </c>
      <c r="G16" s="15">
        <v>0</v>
      </c>
      <c r="H16" s="15">
        <v>9</v>
      </c>
      <c r="I16" s="15">
        <v>0</v>
      </c>
      <c r="J16" s="36">
        <v>0</v>
      </c>
      <c r="K16" s="36">
        <v>0</v>
      </c>
      <c r="L16" s="36">
        <v>0</v>
      </c>
      <c r="M16" s="36">
        <v>29.01</v>
      </c>
      <c r="N16" s="36">
        <v>0</v>
      </c>
      <c r="O16" s="70">
        <v>0</v>
      </c>
      <c r="P16" s="15">
        <v>41</v>
      </c>
      <c r="Q16" s="83">
        <v>0</v>
      </c>
      <c r="R16" s="98">
        <v>0</v>
      </c>
      <c r="S16" s="110">
        <v>50</v>
      </c>
      <c r="T16" s="115">
        <v>0</v>
      </c>
      <c r="U16" s="34"/>
      <c r="V16" s="17"/>
      <c r="W16" s="17"/>
      <c r="X16" s="17"/>
    </row>
    <row r="17" spans="1:24" ht="18" customHeight="1">
      <c r="A17" s="29"/>
      <c r="B17" s="40" t="s">
        <v>6</v>
      </c>
      <c r="C17" s="41"/>
      <c r="D17" s="15">
        <f aca="true" t="shared" si="1" ref="D17:P17">(D7*1000000/D5/365)</f>
        <v>757.6710507025417</v>
      </c>
      <c r="E17" s="15">
        <f t="shared" si="1"/>
        <v>758.9726521974655</v>
      </c>
      <c r="F17" s="15">
        <f t="shared" si="1"/>
        <v>773.4118366758585</v>
      </c>
      <c r="G17" s="15">
        <f t="shared" si="1"/>
        <v>796.1005677900655</v>
      </c>
      <c r="H17" s="15">
        <f t="shared" si="1"/>
        <v>779.1357241592149</v>
      </c>
      <c r="I17" s="15">
        <f t="shared" si="1"/>
        <v>781.4756408377114</v>
      </c>
      <c r="J17" s="36">
        <f t="shared" si="1"/>
        <v>841.4580166065052</v>
      </c>
      <c r="K17" s="36">
        <f t="shared" si="1"/>
        <v>748.1944239391071</v>
      </c>
      <c r="L17" s="36">
        <f t="shared" si="1"/>
        <v>658.1263165173553</v>
      </c>
      <c r="M17" s="36">
        <f t="shared" si="1"/>
        <v>667.1608432677565</v>
      </c>
      <c r="N17" s="36">
        <f t="shared" si="1"/>
        <v>655.4137114357335</v>
      </c>
      <c r="O17" s="15">
        <f t="shared" si="1"/>
        <v>639.1157836521909</v>
      </c>
      <c r="P17" s="15">
        <f t="shared" si="1"/>
        <v>621.6510286492122</v>
      </c>
      <c r="Q17" s="15">
        <f>(Q7*1000000/Q5/365)</f>
        <v>602.1330497894417</v>
      </c>
      <c r="R17" s="15">
        <f>(R7*1000000/R5/365)</f>
        <v>617.2312834385779</v>
      </c>
      <c r="S17" s="15">
        <f>(S7*1000000/S5/365)</f>
        <v>622.211756576679</v>
      </c>
      <c r="T17" s="85">
        <f>(T7*1000000/T5/365)</f>
        <v>616.8153304784444</v>
      </c>
      <c r="U17" s="34"/>
      <c r="V17" s="17"/>
      <c r="W17" s="17"/>
      <c r="X17" s="17"/>
    </row>
    <row r="18" spans="1:24" ht="18" customHeight="1">
      <c r="A18" s="29"/>
      <c r="B18" s="42" t="s">
        <v>7</v>
      </c>
      <c r="C18" s="20"/>
      <c r="D18" s="22">
        <f aca="true" t="shared" si="2" ref="D18:P18">(D7*1000000/D6/365)</f>
        <v>1953.156156332998</v>
      </c>
      <c r="E18" s="22">
        <f t="shared" si="2"/>
        <v>1950.3894723227563</v>
      </c>
      <c r="F18" s="22">
        <f t="shared" si="2"/>
        <v>1957.6463748168276</v>
      </c>
      <c r="G18" s="43">
        <f t="shared" si="2"/>
        <v>1995.1821013062863</v>
      </c>
      <c r="H18" s="43">
        <f t="shared" si="2"/>
        <v>1918.1707126985107</v>
      </c>
      <c r="I18" s="43">
        <f t="shared" si="2"/>
        <v>1906.471521268926</v>
      </c>
      <c r="J18" s="23">
        <f t="shared" si="2"/>
        <v>2031.890588742162</v>
      </c>
      <c r="K18" s="23">
        <f t="shared" si="2"/>
        <v>1787.0950620984063</v>
      </c>
      <c r="L18" s="23">
        <f t="shared" si="2"/>
        <v>1585.0435279903595</v>
      </c>
      <c r="M18" s="23">
        <f t="shared" si="2"/>
        <v>1589.875346464432</v>
      </c>
      <c r="N18" s="23">
        <f t="shared" si="2"/>
        <v>1537.8521968341552</v>
      </c>
      <c r="O18" s="43">
        <f t="shared" si="2"/>
        <v>1472.3945538576843</v>
      </c>
      <c r="P18" s="43">
        <f t="shared" si="2"/>
        <v>1411.361485800339</v>
      </c>
      <c r="Q18" s="43">
        <f>(Q7*1000000/Q6/365)</f>
        <v>1350.8171203020988</v>
      </c>
      <c r="R18" s="43">
        <f>(R7*1000000/R6/365)</f>
        <v>1362.8496263195534</v>
      </c>
      <c r="S18" s="43">
        <f>(S7*1000000/S6/365)</f>
        <v>1359.5825198871294</v>
      </c>
      <c r="T18" s="100">
        <f>(T7*1000000/T6/365)</f>
        <v>1331.1801943965174</v>
      </c>
      <c r="U18" s="34"/>
      <c r="V18" s="17"/>
      <c r="W18" s="17"/>
      <c r="X18" s="17"/>
    </row>
    <row r="19" spans="1:24" ht="18" customHeight="1">
      <c r="A19" s="24" t="s">
        <v>8</v>
      </c>
      <c r="B19" s="25"/>
      <c r="C19" s="26"/>
      <c r="D19" s="27">
        <f aca="true" t="shared" si="3" ref="D19:N19">SUM(D20:D22)</f>
        <v>5984</v>
      </c>
      <c r="E19" s="27">
        <f t="shared" si="3"/>
        <v>6088</v>
      </c>
      <c r="F19" s="27">
        <f t="shared" si="3"/>
        <v>6339</v>
      </c>
      <c r="G19" s="27">
        <f t="shared" si="3"/>
        <v>7308</v>
      </c>
      <c r="H19" s="27">
        <f t="shared" si="3"/>
        <v>7358</v>
      </c>
      <c r="I19" s="27">
        <f t="shared" si="3"/>
        <v>7768.08</v>
      </c>
      <c r="J19" s="28">
        <f t="shared" si="3"/>
        <v>7903</v>
      </c>
      <c r="K19" s="28">
        <f t="shared" si="3"/>
        <v>7760</v>
      </c>
      <c r="L19" s="28">
        <f t="shared" si="3"/>
        <v>8914.15</v>
      </c>
      <c r="M19" s="28">
        <f t="shared" si="3"/>
        <v>8763.851</v>
      </c>
      <c r="N19" s="28">
        <f t="shared" si="3"/>
        <v>7837</v>
      </c>
      <c r="O19" s="68">
        <f aca="true" t="shared" si="4" ref="O19:T19">SUM(O20:O25)</f>
        <v>7905</v>
      </c>
      <c r="P19" s="27">
        <f t="shared" si="4"/>
        <v>7925</v>
      </c>
      <c r="Q19" s="27">
        <f t="shared" si="4"/>
        <v>8367</v>
      </c>
      <c r="R19" s="28">
        <f t="shared" si="4"/>
        <v>8225</v>
      </c>
      <c r="S19" s="68">
        <f t="shared" si="4"/>
        <v>8368</v>
      </c>
      <c r="T19" s="76">
        <f t="shared" si="4"/>
        <v>8701</v>
      </c>
      <c r="U19" s="17"/>
      <c r="V19" s="17"/>
      <c r="W19" s="17"/>
      <c r="X19" s="17"/>
    </row>
    <row r="20" spans="1:24" ht="18" customHeight="1">
      <c r="A20" s="44"/>
      <c r="B20" s="199" t="s">
        <v>9</v>
      </c>
      <c r="C20" s="200"/>
      <c r="D20" s="31">
        <v>4172</v>
      </c>
      <c r="E20" s="32">
        <v>4496</v>
      </c>
      <c r="F20" s="32">
        <v>4756</v>
      </c>
      <c r="G20" s="32">
        <v>5384</v>
      </c>
      <c r="H20" s="32">
        <v>5713</v>
      </c>
      <c r="I20" s="32">
        <v>5936</v>
      </c>
      <c r="J20" s="31">
        <v>5866</v>
      </c>
      <c r="K20" s="31">
        <v>5676</v>
      </c>
      <c r="L20" s="31">
        <v>6575.37</v>
      </c>
      <c r="M20" s="31">
        <v>6332</v>
      </c>
      <c r="N20" s="31">
        <v>5748</v>
      </c>
      <c r="O20" s="69">
        <v>5800</v>
      </c>
      <c r="P20" s="32">
        <v>5859</v>
      </c>
      <c r="Q20" s="83">
        <v>6405</v>
      </c>
      <c r="R20" s="97">
        <v>6541</v>
      </c>
      <c r="S20" s="109">
        <v>6632</v>
      </c>
      <c r="T20" s="114">
        <v>6972</v>
      </c>
      <c r="U20" s="17"/>
      <c r="V20" s="17"/>
      <c r="W20" s="17"/>
      <c r="X20" s="17"/>
    </row>
    <row r="21" spans="1:24" ht="18" customHeight="1">
      <c r="A21" s="29"/>
      <c r="B21" s="201" t="s">
        <v>10</v>
      </c>
      <c r="C21" s="202"/>
      <c r="D21" s="21">
        <v>1435</v>
      </c>
      <c r="E21" s="22">
        <v>1235</v>
      </c>
      <c r="F21" s="22">
        <v>1146</v>
      </c>
      <c r="G21" s="22">
        <v>1381</v>
      </c>
      <c r="H21" s="32">
        <v>1105</v>
      </c>
      <c r="I21" s="15">
        <v>1227</v>
      </c>
      <c r="J21" s="36">
        <v>1353</v>
      </c>
      <c r="K21" s="36">
        <v>1392</v>
      </c>
      <c r="L21" s="36">
        <v>1627.35</v>
      </c>
      <c r="M21" s="21">
        <v>1684.021</v>
      </c>
      <c r="N21" s="21">
        <v>1548</v>
      </c>
      <c r="O21" s="67">
        <v>1670</v>
      </c>
      <c r="P21" s="22">
        <v>1714</v>
      </c>
      <c r="Q21" s="84">
        <v>1614</v>
      </c>
      <c r="R21" s="98">
        <v>1303</v>
      </c>
      <c r="S21" s="110">
        <v>1365</v>
      </c>
      <c r="T21" s="115">
        <v>1377</v>
      </c>
      <c r="U21" s="17"/>
      <c r="V21" s="17"/>
      <c r="W21" s="17"/>
      <c r="X21" s="17"/>
    </row>
    <row r="22" spans="1:24" ht="18" customHeight="1">
      <c r="A22" s="29"/>
      <c r="B22" s="206" t="s">
        <v>39</v>
      </c>
      <c r="C22" s="89" t="s">
        <v>38</v>
      </c>
      <c r="D22" s="22">
        <v>377</v>
      </c>
      <c r="E22" s="22">
        <v>357</v>
      </c>
      <c r="F22" s="22">
        <v>437</v>
      </c>
      <c r="G22" s="22">
        <v>543</v>
      </c>
      <c r="H22" s="22">
        <v>540</v>
      </c>
      <c r="I22" s="22">
        <v>605.08</v>
      </c>
      <c r="J22" s="21">
        <v>684</v>
      </c>
      <c r="K22" s="21">
        <v>692</v>
      </c>
      <c r="L22" s="21">
        <v>711.43</v>
      </c>
      <c r="M22" s="21">
        <v>747.83</v>
      </c>
      <c r="N22" s="21">
        <v>541</v>
      </c>
      <c r="O22" s="67">
        <v>421</v>
      </c>
      <c r="P22" s="22">
        <v>340</v>
      </c>
      <c r="Q22" s="83">
        <v>330</v>
      </c>
      <c r="R22" s="96">
        <v>346</v>
      </c>
      <c r="S22" s="108">
        <v>333</v>
      </c>
      <c r="T22" s="113">
        <v>311</v>
      </c>
      <c r="U22" s="17"/>
      <c r="V22" s="17"/>
      <c r="W22" s="17"/>
      <c r="X22" s="17"/>
    </row>
    <row r="23" spans="1:24" ht="18" customHeight="1">
      <c r="A23" s="29"/>
      <c r="B23" s="207"/>
      <c r="C23" s="41" t="s">
        <v>2</v>
      </c>
      <c r="D23" s="90"/>
      <c r="E23" s="37"/>
      <c r="F23" s="37"/>
      <c r="G23" s="37"/>
      <c r="H23" s="37"/>
      <c r="I23" s="37"/>
      <c r="J23" s="38"/>
      <c r="K23" s="38"/>
      <c r="L23" s="38"/>
      <c r="M23" s="38"/>
      <c r="N23" s="38"/>
      <c r="O23" s="70">
        <v>2</v>
      </c>
      <c r="P23" s="15">
        <v>2</v>
      </c>
      <c r="Q23" s="84">
        <v>3</v>
      </c>
      <c r="R23" s="98">
        <v>5</v>
      </c>
      <c r="S23" s="110">
        <v>5</v>
      </c>
      <c r="T23" s="115">
        <v>7</v>
      </c>
      <c r="U23" s="17"/>
      <c r="V23" s="17"/>
      <c r="W23" s="17"/>
      <c r="X23" s="17"/>
    </row>
    <row r="24" spans="1:24" ht="18" customHeight="1">
      <c r="A24" s="29"/>
      <c r="B24" s="207"/>
      <c r="C24" s="41" t="s">
        <v>3</v>
      </c>
      <c r="D24" s="90"/>
      <c r="E24" s="37"/>
      <c r="F24" s="37"/>
      <c r="G24" s="37"/>
      <c r="H24" s="37"/>
      <c r="I24" s="37"/>
      <c r="J24" s="38"/>
      <c r="K24" s="38"/>
      <c r="L24" s="38"/>
      <c r="M24" s="38"/>
      <c r="N24" s="38"/>
      <c r="O24" s="70">
        <v>5</v>
      </c>
      <c r="P24" s="15">
        <v>4</v>
      </c>
      <c r="Q24" s="84">
        <v>7</v>
      </c>
      <c r="R24" s="98">
        <v>8</v>
      </c>
      <c r="S24" s="110">
        <v>8</v>
      </c>
      <c r="T24" s="115">
        <v>11</v>
      </c>
      <c r="U24" s="17"/>
      <c r="V24" s="17"/>
      <c r="W24" s="17"/>
      <c r="X24" s="17"/>
    </row>
    <row r="25" spans="1:24" ht="18" customHeight="1">
      <c r="A25" s="29"/>
      <c r="B25" s="211"/>
      <c r="C25" s="45" t="s">
        <v>4</v>
      </c>
      <c r="D25" s="91"/>
      <c r="E25" s="92"/>
      <c r="F25" s="92"/>
      <c r="G25" s="92"/>
      <c r="H25" s="92"/>
      <c r="I25" s="92"/>
      <c r="J25" s="93"/>
      <c r="K25" s="93"/>
      <c r="L25" s="93"/>
      <c r="M25" s="93"/>
      <c r="N25" s="93"/>
      <c r="O25" s="86">
        <v>7</v>
      </c>
      <c r="P25" s="88">
        <v>6</v>
      </c>
      <c r="Q25" s="83">
        <v>8</v>
      </c>
      <c r="R25" s="99">
        <v>22</v>
      </c>
      <c r="S25" s="16">
        <v>25</v>
      </c>
      <c r="T25" s="116">
        <v>23</v>
      </c>
      <c r="U25" s="17"/>
      <c r="V25" s="17"/>
      <c r="W25" s="17"/>
      <c r="X25" s="17"/>
    </row>
    <row r="26" spans="1:24" ht="18" customHeight="1">
      <c r="A26" s="46" t="s">
        <v>25</v>
      </c>
      <c r="B26" s="47"/>
      <c r="C26" s="48"/>
      <c r="D26" s="49">
        <f aca="true" t="shared" si="5" ref="D26:P26">SUM(D7,D19)</f>
        <v>19085</v>
      </c>
      <c r="E26" s="49">
        <f t="shared" si="5"/>
        <v>19132</v>
      </c>
      <c r="F26" s="49">
        <f t="shared" si="5"/>
        <v>19538</v>
      </c>
      <c r="G26" s="49">
        <f t="shared" si="5"/>
        <v>20771</v>
      </c>
      <c r="H26" s="49">
        <f t="shared" si="5"/>
        <v>20587</v>
      </c>
      <c r="I26" s="49">
        <f t="shared" si="5"/>
        <v>20989.46</v>
      </c>
      <c r="J26" s="50">
        <f t="shared" si="5"/>
        <v>22075</v>
      </c>
      <c r="K26" s="50">
        <f t="shared" si="5"/>
        <v>20252</v>
      </c>
      <c r="L26" s="50">
        <f t="shared" si="5"/>
        <v>24047.044</v>
      </c>
      <c r="M26" s="50">
        <f t="shared" si="5"/>
        <v>23872.659000000003</v>
      </c>
      <c r="N26" s="50">
        <f t="shared" si="5"/>
        <v>22475</v>
      </c>
      <c r="O26" s="71">
        <f t="shared" si="5"/>
        <v>22050</v>
      </c>
      <c r="P26" s="49">
        <f t="shared" si="5"/>
        <v>21580</v>
      </c>
      <c r="Q26" s="49">
        <f>SUM(Q7,Q19)</f>
        <v>21488</v>
      </c>
      <c r="R26" s="50">
        <f>R7+R19</f>
        <v>21536</v>
      </c>
      <c r="S26" s="71">
        <f>S7+S19</f>
        <v>21659</v>
      </c>
      <c r="T26" s="117">
        <f>T7+T19</f>
        <v>21709</v>
      </c>
      <c r="U26" s="17"/>
      <c r="V26" s="17"/>
      <c r="W26" s="17"/>
      <c r="X26" s="17"/>
    </row>
    <row r="27" spans="1:24" ht="18" customHeight="1">
      <c r="A27" s="216" t="s">
        <v>11</v>
      </c>
      <c r="B27" s="217"/>
      <c r="C27" s="218"/>
      <c r="D27" s="13">
        <f aca="true" t="shared" si="6" ref="D27:K27">SUM(D8:D10,D20:D21)</f>
        <v>17546</v>
      </c>
      <c r="E27" s="13">
        <f t="shared" si="6"/>
        <v>17535</v>
      </c>
      <c r="F27" s="13">
        <f t="shared" si="6"/>
        <v>17637</v>
      </c>
      <c r="G27" s="13">
        <f t="shared" si="6"/>
        <v>17371</v>
      </c>
      <c r="H27" s="13">
        <f t="shared" si="6"/>
        <v>17189</v>
      </c>
      <c r="I27" s="14">
        <f t="shared" si="6"/>
        <v>17463</v>
      </c>
      <c r="J27" s="13">
        <f t="shared" si="6"/>
        <v>18233</v>
      </c>
      <c r="K27" s="13">
        <f t="shared" si="6"/>
        <v>16523</v>
      </c>
      <c r="L27" s="13">
        <f>SUM(L8:L10,L20:L21)</f>
        <v>19515.425</v>
      </c>
      <c r="M27" s="13">
        <f>SUM(M8:M10,M20:M21,1)</f>
        <v>19315.481</v>
      </c>
      <c r="N27" s="13">
        <f>SUM(N8:N10,N20:N21)</f>
        <v>18309</v>
      </c>
      <c r="O27" s="66">
        <f>SUM(O8:O10,O20:O21)</f>
        <v>18139</v>
      </c>
      <c r="P27" s="14">
        <f>SUM(P8:P10,P20:P21)</f>
        <v>17900</v>
      </c>
      <c r="Q27" s="14">
        <f>SUM(Q8:Q10,Q20:Q21)</f>
        <v>17916</v>
      </c>
      <c r="R27" s="97">
        <f>R8+R9+R20+R21</f>
        <v>17994</v>
      </c>
      <c r="S27" s="109">
        <f>S8+S9+S20+S21</f>
        <v>18088</v>
      </c>
      <c r="T27" s="114">
        <f>T8+T9+T20+T21</f>
        <v>18260</v>
      </c>
      <c r="U27" s="17"/>
      <c r="V27" s="17"/>
      <c r="W27" s="17"/>
      <c r="X27" s="17"/>
    </row>
    <row r="28" spans="1:24" ht="18" customHeight="1">
      <c r="A28" s="219" t="s">
        <v>26</v>
      </c>
      <c r="B28" s="220"/>
      <c r="C28" s="221"/>
      <c r="D28" s="63">
        <v>100</v>
      </c>
      <c r="E28" s="51">
        <f aca="true" t="shared" si="7" ref="E28:K28">E27/$D$27*100</f>
        <v>99.93730764846688</v>
      </c>
      <c r="F28" s="51">
        <f t="shared" si="7"/>
        <v>100.5186367263194</v>
      </c>
      <c r="G28" s="51">
        <f t="shared" si="7"/>
        <v>99.00262168015502</v>
      </c>
      <c r="H28" s="51">
        <f t="shared" si="7"/>
        <v>97.96534822751624</v>
      </c>
      <c r="I28" s="51">
        <f t="shared" si="7"/>
        <v>99.52695771115924</v>
      </c>
      <c r="J28" s="51">
        <f t="shared" si="7"/>
        <v>103.91542231847714</v>
      </c>
      <c r="K28" s="51">
        <f t="shared" si="7"/>
        <v>94.1696113074205</v>
      </c>
      <c r="L28" s="63">
        <v>100</v>
      </c>
      <c r="M28" s="51">
        <f>M27/L27*100</f>
        <v>98.97545659395068</v>
      </c>
      <c r="N28" s="52">
        <f>N27/L27*100</f>
        <v>93.81809517343332</v>
      </c>
      <c r="O28" s="72">
        <f>O27/L27*100</f>
        <v>92.94698936866607</v>
      </c>
      <c r="P28" s="51">
        <f>P27/L27*100</f>
        <v>91.72231709019917</v>
      </c>
      <c r="Q28" s="51">
        <f>Q27/L27*100</f>
        <v>91.80430351888315</v>
      </c>
      <c r="R28" s="52">
        <v>92.21</v>
      </c>
      <c r="S28" s="72">
        <f>S27/L27*100</f>
        <v>92.6856576272359</v>
      </c>
      <c r="T28" s="78">
        <f>T27/L27*100</f>
        <v>93.56701173558865</v>
      </c>
      <c r="U28" s="17"/>
      <c r="V28" s="17"/>
      <c r="W28" s="17"/>
      <c r="X28" s="17"/>
    </row>
    <row r="29" spans="1:24" ht="18" customHeight="1">
      <c r="A29" s="222" t="s">
        <v>12</v>
      </c>
      <c r="B29" s="223"/>
      <c r="C29" s="224"/>
      <c r="D29" s="13">
        <f aca="true" t="shared" si="8" ref="D29:O29">SUM(D11:D16,D22)</f>
        <v>1539</v>
      </c>
      <c r="E29" s="13">
        <f t="shared" si="8"/>
        <v>1597</v>
      </c>
      <c r="F29" s="13">
        <f t="shared" si="8"/>
        <v>1901</v>
      </c>
      <c r="G29" s="13">
        <f t="shared" si="8"/>
        <v>3400</v>
      </c>
      <c r="H29" s="13">
        <f t="shared" si="8"/>
        <v>3398</v>
      </c>
      <c r="I29" s="14">
        <f t="shared" si="8"/>
        <v>3526.46</v>
      </c>
      <c r="J29" s="13">
        <f t="shared" si="8"/>
        <v>3842</v>
      </c>
      <c r="K29" s="13">
        <f t="shared" si="8"/>
        <v>3729</v>
      </c>
      <c r="L29" s="13">
        <f t="shared" si="8"/>
        <v>4531.619000000001</v>
      </c>
      <c r="M29" s="13">
        <f t="shared" si="8"/>
        <v>4558.178000000001</v>
      </c>
      <c r="N29" s="13">
        <f t="shared" si="8"/>
        <v>4166</v>
      </c>
      <c r="O29" s="66">
        <f t="shared" si="8"/>
        <v>3897</v>
      </c>
      <c r="P29" s="14">
        <f>SUM(P11:P16,P22:P25)</f>
        <v>3680</v>
      </c>
      <c r="Q29" s="14">
        <f>SUM(Q11:Q16,Q22:Q25)</f>
        <v>3572</v>
      </c>
      <c r="R29" s="13">
        <f>SUM(R11:R16,R22:R25)</f>
        <v>3542</v>
      </c>
      <c r="S29" s="66">
        <f>SUM(S11:S16,S22:S25)</f>
        <v>3571</v>
      </c>
      <c r="T29" s="75">
        <f>SUM(T11:T16,T22:T25)</f>
        <v>3449</v>
      </c>
      <c r="U29" s="17"/>
      <c r="V29" s="17"/>
      <c r="W29" s="17"/>
      <c r="X29" s="17"/>
    </row>
    <row r="30" spans="1:24" ht="18" customHeight="1">
      <c r="A30" s="212" t="s">
        <v>13</v>
      </c>
      <c r="B30" s="213"/>
      <c r="C30" s="214"/>
      <c r="D30" s="55">
        <f aca="true" t="shared" si="9" ref="D30:P30">D29/D26*100</f>
        <v>8.063924548074404</v>
      </c>
      <c r="E30" s="55">
        <f t="shared" si="9"/>
        <v>8.347271586870166</v>
      </c>
      <c r="F30" s="55">
        <f t="shared" si="9"/>
        <v>9.729757395843997</v>
      </c>
      <c r="G30" s="55">
        <f t="shared" si="9"/>
        <v>16.368975976120552</v>
      </c>
      <c r="H30" s="55">
        <f t="shared" si="9"/>
        <v>16.505561762277164</v>
      </c>
      <c r="I30" s="55">
        <f t="shared" si="9"/>
        <v>16.801099218369604</v>
      </c>
      <c r="J30" s="56">
        <f t="shared" si="9"/>
        <v>17.404303510758776</v>
      </c>
      <c r="K30" s="56">
        <f t="shared" si="9"/>
        <v>18.41299624728422</v>
      </c>
      <c r="L30" s="56">
        <f t="shared" si="9"/>
        <v>18.8448068710649</v>
      </c>
      <c r="M30" s="56">
        <f t="shared" si="9"/>
        <v>19.093717210135665</v>
      </c>
      <c r="N30" s="56">
        <f t="shared" si="9"/>
        <v>18.53615127919911</v>
      </c>
      <c r="O30" s="73">
        <f t="shared" si="9"/>
        <v>17.6734693877551</v>
      </c>
      <c r="P30" s="73">
        <f t="shared" si="9"/>
        <v>17.05282669138091</v>
      </c>
      <c r="Q30" s="55">
        <f>Q29/Q26*100</f>
        <v>16.623231571109457</v>
      </c>
      <c r="R30" s="56">
        <f>R29/R26*100</f>
        <v>16.446879643387817</v>
      </c>
      <c r="S30" s="73">
        <f>S29/S26*100</f>
        <v>16.487372454868645</v>
      </c>
      <c r="T30" s="79">
        <f>T29/T26*100</f>
        <v>15.887419964070201</v>
      </c>
      <c r="U30" s="17"/>
      <c r="V30" s="17"/>
      <c r="W30" s="17"/>
      <c r="X30" s="17"/>
    </row>
    <row r="31" spans="1:24" ht="18" customHeight="1">
      <c r="A31" s="54" t="s">
        <v>14</v>
      </c>
      <c r="B31" s="39"/>
      <c r="C31" s="45"/>
      <c r="D31" s="32">
        <f aca="true" t="shared" si="10" ref="D31:P31">(D26*1000000/D5/365)</f>
        <v>1103.7441418714607</v>
      </c>
      <c r="E31" s="32">
        <f t="shared" si="10"/>
        <v>1113.2064383503457</v>
      </c>
      <c r="F31" s="32">
        <f t="shared" si="10"/>
        <v>1144.853433212586</v>
      </c>
      <c r="G31" s="32">
        <f t="shared" si="10"/>
        <v>1228.240725957621</v>
      </c>
      <c r="H31" s="32">
        <f t="shared" si="10"/>
        <v>1212.4927925970032</v>
      </c>
      <c r="I31" s="32">
        <f t="shared" si="10"/>
        <v>1240.6232711212829</v>
      </c>
      <c r="J31" s="31">
        <f t="shared" si="10"/>
        <v>1310.6961414471214</v>
      </c>
      <c r="K31" s="31">
        <f t="shared" si="10"/>
        <v>1212.970979315946</v>
      </c>
      <c r="L31" s="31">
        <f t="shared" si="10"/>
        <v>1045.8007893830995</v>
      </c>
      <c r="M31" s="31">
        <f t="shared" si="10"/>
        <v>1054.1469128129497</v>
      </c>
      <c r="N31" s="31">
        <f t="shared" si="10"/>
        <v>1006.3139202430734</v>
      </c>
      <c r="O31" s="69">
        <f t="shared" si="10"/>
        <v>996.2886553220791</v>
      </c>
      <c r="P31" s="32">
        <f t="shared" si="10"/>
        <v>982.4408054375687</v>
      </c>
      <c r="Q31" s="32">
        <f>(Q26*1000000/Q5/365)</f>
        <v>986.1012860205412</v>
      </c>
      <c r="R31" s="31">
        <f>(R26*1000000/R5/365)</f>
        <v>998.6246653244092</v>
      </c>
      <c r="S31" s="69">
        <f>(S26*1000000/S5/365)</f>
        <v>1013.9556418399135</v>
      </c>
      <c r="T31" s="77">
        <f>(T26*1000000/T5/365)</f>
        <v>1029.400677226057</v>
      </c>
      <c r="U31" s="17"/>
      <c r="V31" s="17"/>
      <c r="W31" s="17"/>
      <c r="X31" s="17"/>
    </row>
    <row r="32" spans="1:24" ht="18" customHeight="1">
      <c r="A32" s="58" t="s">
        <v>15</v>
      </c>
      <c r="B32" s="59"/>
      <c r="C32" s="41"/>
      <c r="D32" s="15">
        <f aca="true" t="shared" si="11" ref="D32:P32">(D26*1000000/D6/365)</f>
        <v>2845.2778599813196</v>
      </c>
      <c r="E32" s="15">
        <f t="shared" si="11"/>
        <v>2860.6908451762474</v>
      </c>
      <c r="F32" s="15">
        <f t="shared" si="11"/>
        <v>2897.832780602407</v>
      </c>
      <c r="G32" s="15">
        <f t="shared" si="11"/>
        <v>3078.208974688619</v>
      </c>
      <c r="H32" s="15">
        <f t="shared" si="11"/>
        <v>2985.0616420231486</v>
      </c>
      <c r="I32" s="15">
        <f t="shared" si="11"/>
        <v>3026.5984138428266</v>
      </c>
      <c r="J32" s="36">
        <f t="shared" si="11"/>
        <v>3164.9721102514272</v>
      </c>
      <c r="K32" s="36">
        <f t="shared" si="11"/>
        <v>2897.2341656753856</v>
      </c>
      <c r="L32" s="36">
        <f t="shared" si="11"/>
        <v>2518.7258603344085</v>
      </c>
      <c r="M32" s="36">
        <f t="shared" si="11"/>
        <v>2512.0811647518613</v>
      </c>
      <c r="N32" s="36">
        <f t="shared" si="11"/>
        <v>2361.1988061106463</v>
      </c>
      <c r="O32" s="70">
        <f t="shared" si="11"/>
        <v>2295.249198484407</v>
      </c>
      <c r="P32" s="15">
        <f t="shared" si="11"/>
        <v>2230.478276350884</v>
      </c>
      <c r="Q32" s="15">
        <f>(Q26*1000000/Q6/365)</f>
        <v>2212.206255700899</v>
      </c>
      <c r="R32" s="36">
        <f>(R26*1000000/R6/365)</f>
        <v>2204.9680378948165</v>
      </c>
      <c r="S32" s="70">
        <f>(S26*1000000/S6/365)</f>
        <v>2215.5742832168635</v>
      </c>
      <c r="T32" s="85">
        <f>(T26*1000000/T6/365)</f>
        <v>2221.6013868507066</v>
      </c>
      <c r="U32" s="17"/>
      <c r="V32" s="17"/>
      <c r="W32" s="17"/>
      <c r="X32" s="17"/>
    </row>
    <row r="33" spans="1:24" ht="18" customHeight="1">
      <c r="A33" s="60" t="s">
        <v>18</v>
      </c>
      <c r="B33" s="61"/>
      <c r="C33" s="62"/>
      <c r="D33" s="64">
        <f aca="true" t="shared" si="12" ref="D33:K33">D26/$D$26*100</f>
        <v>100</v>
      </c>
      <c r="E33" s="52">
        <f t="shared" si="12"/>
        <v>100.2462667015981</v>
      </c>
      <c r="F33" s="52">
        <f t="shared" si="12"/>
        <v>102.3735918260414</v>
      </c>
      <c r="G33" s="52">
        <f t="shared" si="12"/>
        <v>108.83416295520041</v>
      </c>
      <c r="H33" s="52">
        <f t="shared" si="12"/>
        <v>107.87005501702909</v>
      </c>
      <c r="I33" s="52">
        <f t="shared" si="12"/>
        <v>109.97883154309666</v>
      </c>
      <c r="J33" s="52">
        <f t="shared" si="12"/>
        <v>115.66675399528425</v>
      </c>
      <c r="K33" s="52">
        <f t="shared" si="12"/>
        <v>106.1147498035106</v>
      </c>
      <c r="L33" s="64">
        <v>100</v>
      </c>
      <c r="M33" s="52">
        <f aca="true" t="shared" si="13" ref="M33:R33">M26/$L$26*100</f>
        <v>99.27481731226509</v>
      </c>
      <c r="N33" s="52">
        <f t="shared" si="13"/>
        <v>93.4626309994692</v>
      </c>
      <c r="O33" s="72">
        <f t="shared" si="13"/>
        <v>91.69526200392862</v>
      </c>
      <c r="P33" s="51">
        <f t="shared" si="13"/>
        <v>89.74075982062493</v>
      </c>
      <c r="Q33" s="51">
        <f t="shared" si="13"/>
        <v>89.35817641453144</v>
      </c>
      <c r="R33" s="52">
        <f t="shared" si="13"/>
        <v>89.55778514814544</v>
      </c>
      <c r="S33" s="72">
        <f>S26/$L$26*100</f>
        <v>90.06928252803131</v>
      </c>
      <c r="T33" s="78">
        <f>T26/$L$26*100</f>
        <v>90.27720829221253</v>
      </c>
      <c r="U33" s="17"/>
      <c r="V33" s="17"/>
      <c r="W33" s="17"/>
      <c r="X33" s="17"/>
    </row>
    <row r="34" spans="1:15" ht="18" customHeight="1">
      <c r="A34" s="215" t="s">
        <v>16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74"/>
    </row>
  </sheetData>
  <sheetProtection/>
  <mergeCells count="13">
    <mergeCell ref="B22:B25"/>
    <mergeCell ref="A30:C30"/>
    <mergeCell ref="A34:N34"/>
    <mergeCell ref="A27:C27"/>
    <mergeCell ref="A28:C28"/>
    <mergeCell ref="A29:C29"/>
    <mergeCell ref="B20:C20"/>
    <mergeCell ref="B21:C21"/>
    <mergeCell ref="A4:C4"/>
    <mergeCell ref="B11:B16"/>
    <mergeCell ref="B8:C8"/>
    <mergeCell ref="B9:C9"/>
    <mergeCell ref="B10:C10"/>
  </mergeCells>
  <dataValidations count="1">
    <dataValidation allowBlank="1" showInputMessage="1" showErrorMessage="1" imeMode="off" sqref="J29:K32 N7:T7 N21:P27 N17:P19 J5:M27 Q5:T6 Q8:T27 L29:T33"/>
  </dataValidations>
  <printOptions horizontalCentered="1"/>
  <pageMargins left="0.3937007874015748" right="0.35433070866141736" top="0.4724409448818898" bottom="0.1968503937007874" header="0.3937007874015748" footer="0.2362204724409449"/>
  <pageSetup horizontalDpi="600" verticalDpi="600" orientation="landscape" paperSize="9" scale="86" r:id="rId4"/>
  <rowBreaks count="1" manualBreakCount="1">
    <brk id="35" max="255" man="1"/>
  </rowBreaks>
  <colBreaks count="1" manualBreakCount="1">
    <brk id="2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90" zoomScaleNormal="85" zoomScaleSheetLayoutView="90" zoomScalePageLayoutView="0" workbookViewId="0" topLeftCell="A1">
      <selection activeCell="K7" sqref="K7"/>
    </sheetView>
  </sheetViews>
  <sheetFormatPr defaultColWidth="9.00390625" defaultRowHeight="13.5"/>
  <cols>
    <col min="1" max="1" width="3.625" style="1" customWidth="1"/>
    <col min="2" max="2" width="4.875" style="1" customWidth="1"/>
    <col min="3" max="3" width="23.625" style="1" customWidth="1"/>
    <col min="4" max="9" width="13.625" style="1" customWidth="1"/>
    <col min="10" max="16384" width="9.00390625" style="1" customWidth="1"/>
  </cols>
  <sheetData>
    <row r="1" spans="1:10" ht="18" customHeight="1" thickTop="1">
      <c r="A1" s="270" t="s">
        <v>27</v>
      </c>
      <c r="B1" s="271"/>
      <c r="C1" s="272"/>
      <c r="D1" s="254" t="s">
        <v>115</v>
      </c>
      <c r="E1" s="260" t="s">
        <v>90</v>
      </c>
      <c r="F1" s="273" t="s">
        <v>68</v>
      </c>
      <c r="G1" s="266" t="s">
        <v>37</v>
      </c>
      <c r="H1" s="250" t="s">
        <v>98</v>
      </c>
      <c r="I1" s="252" t="s">
        <v>107</v>
      </c>
      <c r="J1" s="2"/>
    </row>
    <row r="2" spans="1:15" s="9" customFormat="1" ht="18" customHeight="1">
      <c r="A2" s="271"/>
      <c r="B2" s="271"/>
      <c r="C2" s="272"/>
      <c r="D2" s="255"/>
      <c r="E2" s="261"/>
      <c r="F2" s="274"/>
      <c r="G2" s="267"/>
      <c r="H2" s="251"/>
      <c r="I2" s="253"/>
      <c r="J2" s="7"/>
      <c r="K2" s="7"/>
      <c r="L2" s="8"/>
      <c r="M2" s="8"/>
      <c r="N2" s="8"/>
      <c r="O2" s="8"/>
    </row>
    <row r="3" spans="1:15" s="9" customFormat="1" ht="21.75" customHeight="1">
      <c r="A3" s="228" t="s">
        <v>28</v>
      </c>
      <c r="B3" s="229"/>
      <c r="C3" s="229"/>
      <c r="D3" s="184" t="s">
        <v>116</v>
      </c>
      <c r="E3" s="136" t="s">
        <v>91</v>
      </c>
      <c r="F3" s="120" t="s">
        <v>69</v>
      </c>
      <c r="G3" s="144" t="s">
        <v>40</v>
      </c>
      <c r="H3" s="161" t="s">
        <v>99</v>
      </c>
      <c r="I3" s="167" t="s">
        <v>126</v>
      </c>
      <c r="J3" s="16">
        <v>1500</v>
      </c>
      <c r="K3" s="16" t="s">
        <v>72</v>
      </c>
      <c r="L3" s="8"/>
      <c r="M3" s="8"/>
      <c r="N3" s="8"/>
      <c r="O3" s="8"/>
    </row>
    <row r="4" spans="1:15" ht="21.75" customHeight="1">
      <c r="A4" s="249"/>
      <c r="B4" s="237"/>
      <c r="C4" s="237"/>
      <c r="D4" s="185" t="s">
        <v>116</v>
      </c>
      <c r="E4" s="158">
        <v>57778</v>
      </c>
      <c r="F4" s="118">
        <v>58523</v>
      </c>
      <c r="G4" s="32">
        <v>59084</v>
      </c>
      <c r="H4" s="83">
        <v>59701</v>
      </c>
      <c r="I4" s="168">
        <v>60180</v>
      </c>
      <c r="J4" s="16"/>
      <c r="K4" s="16"/>
      <c r="L4" s="17"/>
      <c r="M4" s="17"/>
      <c r="N4" s="17"/>
      <c r="O4" s="17"/>
    </row>
    <row r="5" spans="1:15" ht="21.75" customHeight="1">
      <c r="A5" s="256" t="s">
        <v>29</v>
      </c>
      <c r="B5" s="235"/>
      <c r="C5" s="235"/>
      <c r="D5" s="186" t="s">
        <v>116</v>
      </c>
      <c r="E5" s="156" t="s">
        <v>92</v>
      </c>
      <c r="F5" s="121" t="s">
        <v>70</v>
      </c>
      <c r="G5" s="138" t="s">
        <v>41</v>
      </c>
      <c r="H5" s="138" t="s">
        <v>100</v>
      </c>
      <c r="I5" s="149" t="s">
        <v>125</v>
      </c>
      <c r="J5" s="16"/>
      <c r="K5" s="16"/>
      <c r="L5" s="17"/>
      <c r="M5" s="17"/>
      <c r="N5" s="17"/>
      <c r="O5" s="17"/>
    </row>
    <row r="6" spans="1:15" ht="21.75" customHeight="1">
      <c r="A6" s="257"/>
      <c r="B6" s="246"/>
      <c r="C6" s="246"/>
      <c r="D6" s="187" t="s">
        <v>116</v>
      </c>
      <c r="E6" s="159">
        <v>26772</v>
      </c>
      <c r="F6" s="122">
        <v>26783</v>
      </c>
      <c r="G6" s="140">
        <v>26759</v>
      </c>
      <c r="H6" s="162">
        <v>26612</v>
      </c>
      <c r="I6" s="169">
        <v>26507</v>
      </c>
      <c r="J6" s="16"/>
      <c r="K6" s="16"/>
      <c r="L6" s="17"/>
      <c r="M6" s="17"/>
      <c r="N6" s="17"/>
      <c r="O6" s="17"/>
    </row>
    <row r="7" spans="1:15" ht="21.75" customHeight="1">
      <c r="A7" s="268" t="s">
        <v>30</v>
      </c>
      <c r="B7" s="269"/>
      <c r="C7" s="269"/>
      <c r="D7" s="188" t="s">
        <v>116</v>
      </c>
      <c r="E7" s="157">
        <f>SUM(E8:E15)</f>
        <v>13008</v>
      </c>
      <c r="F7" s="123">
        <f>SUM(F8:F15)</f>
        <v>13291</v>
      </c>
      <c r="G7" s="27">
        <f>SUM(G8:G15)</f>
        <v>13311</v>
      </c>
      <c r="H7" s="27">
        <f>SUM(H8:H15)</f>
        <v>13121</v>
      </c>
      <c r="I7" s="151">
        <f>SUM(I8:I15)</f>
        <v>13655</v>
      </c>
      <c r="J7" s="16"/>
      <c r="K7" s="16"/>
      <c r="L7" s="17"/>
      <c r="M7" s="17"/>
      <c r="N7" s="17"/>
      <c r="O7" s="17"/>
    </row>
    <row r="8" spans="1:15" ht="21.75" customHeight="1">
      <c r="A8" s="29"/>
      <c r="B8" s="209" t="s">
        <v>79</v>
      </c>
      <c r="C8" s="233"/>
      <c r="D8" s="189" t="s">
        <v>116</v>
      </c>
      <c r="E8" s="158">
        <v>9035</v>
      </c>
      <c r="F8" s="118">
        <v>9192</v>
      </c>
      <c r="G8" s="32">
        <v>9238</v>
      </c>
      <c r="H8" s="83">
        <v>8927</v>
      </c>
      <c r="I8" s="168">
        <v>9297</v>
      </c>
      <c r="J8" s="33"/>
      <c r="K8" s="80"/>
      <c r="L8" s="34"/>
      <c r="M8" s="17"/>
      <c r="N8" s="17"/>
      <c r="O8" s="17"/>
    </row>
    <row r="9" spans="1:15" ht="21.75" customHeight="1">
      <c r="A9" s="29"/>
      <c r="B9" s="201" t="s">
        <v>80</v>
      </c>
      <c r="C9" s="232"/>
      <c r="D9" s="190" t="s">
        <v>116</v>
      </c>
      <c r="E9" s="178">
        <v>876</v>
      </c>
      <c r="F9" s="124">
        <v>899</v>
      </c>
      <c r="G9" s="15">
        <v>912</v>
      </c>
      <c r="H9" s="84">
        <v>970</v>
      </c>
      <c r="I9" s="170">
        <v>1030</v>
      </c>
      <c r="J9" s="33"/>
      <c r="K9" s="80"/>
      <c r="L9" s="34"/>
      <c r="M9" s="17"/>
      <c r="N9" s="17"/>
      <c r="O9" s="17"/>
    </row>
    <row r="10" spans="1:15" ht="21.75" customHeight="1">
      <c r="A10" s="29"/>
      <c r="B10" s="206" t="s">
        <v>1</v>
      </c>
      <c r="C10" s="40" t="s">
        <v>17</v>
      </c>
      <c r="D10" s="190" t="s">
        <v>116</v>
      </c>
      <c r="E10" s="178">
        <v>1512</v>
      </c>
      <c r="F10" s="124">
        <v>1561</v>
      </c>
      <c r="G10" s="15">
        <v>1567</v>
      </c>
      <c r="H10" s="84">
        <v>1576</v>
      </c>
      <c r="I10" s="170">
        <v>1625</v>
      </c>
      <c r="J10" s="33"/>
      <c r="K10" s="80"/>
      <c r="L10" s="34"/>
      <c r="M10" s="17"/>
      <c r="N10" s="17"/>
      <c r="O10" s="17"/>
    </row>
    <row r="11" spans="1:15" ht="21.75" customHeight="1">
      <c r="A11" s="29"/>
      <c r="B11" s="207"/>
      <c r="C11" s="40" t="s">
        <v>2</v>
      </c>
      <c r="D11" s="190" t="s">
        <v>116</v>
      </c>
      <c r="E11" s="178">
        <v>199</v>
      </c>
      <c r="F11" s="124">
        <v>206</v>
      </c>
      <c r="G11" s="15">
        <v>212</v>
      </c>
      <c r="H11" s="84">
        <v>237</v>
      </c>
      <c r="I11" s="170">
        <v>253</v>
      </c>
      <c r="J11" s="33"/>
      <c r="K11" s="80"/>
      <c r="L11" s="34"/>
      <c r="M11" s="17"/>
      <c r="N11" s="17"/>
      <c r="O11" s="17"/>
    </row>
    <row r="12" spans="1:15" ht="21.75" customHeight="1">
      <c r="A12" s="29"/>
      <c r="B12" s="207"/>
      <c r="C12" s="40" t="s">
        <v>3</v>
      </c>
      <c r="D12" s="190" t="s">
        <v>116</v>
      </c>
      <c r="E12" s="178">
        <v>888</v>
      </c>
      <c r="F12" s="124">
        <v>867</v>
      </c>
      <c r="G12" s="15">
        <v>851</v>
      </c>
      <c r="H12" s="84">
        <v>862</v>
      </c>
      <c r="I12" s="170">
        <v>850</v>
      </c>
      <c r="J12" s="33"/>
      <c r="K12" s="57"/>
      <c r="L12" s="34"/>
      <c r="M12" s="17"/>
      <c r="N12" s="17"/>
      <c r="O12" s="17"/>
    </row>
    <row r="13" spans="1:15" ht="21.75" customHeight="1">
      <c r="A13" s="29"/>
      <c r="B13" s="207"/>
      <c r="C13" s="40" t="s">
        <v>4</v>
      </c>
      <c r="D13" s="190" t="s">
        <v>116</v>
      </c>
      <c r="E13" s="178">
        <v>447</v>
      </c>
      <c r="F13" s="124">
        <v>464</v>
      </c>
      <c r="G13" s="15">
        <v>473</v>
      </c>
      <c r="H13" s="84">
        <v>485</v>
      </c>
      <c r="I13" s="170">
        <v>495</v>
      </c>
      <c r="J13" s="33"/>
      <c r="K13" s="80"/>
      <c r="L13" s="34"/>
      <c r="M13" s="17"/>
      <c r="N13" s="17"/>
      <c r="O13" s="17"/>
    </row>
    <row r="14" spans="1:15" ht="21.75" customHeight="1">
      <c r="A14" s="29"/>
      <c r="B14" s="207"/>
      <c r="C14" s="40" t="s">
        <v>5</v>
      </c>
      <c r="D14" s="190" t="s">
        <v>116</v>
      </c>
      <c r="E14" s="178">
        <v>51</v>
      </c>
      <c r="F14" s="124">
        <v>52</v>
      </c>
      <c r="G14" s="15">
        <v>58</v>
      </c>
      <c r="H14" s="84">
        <v>64</v>
      </c>
      <c r="I14" s="170">
        <v>64</v>
      </c>
      <c r="J14" s="33"/>
      <c r="K14" s="80"/>
      <c r="L14" s="34"/>
      <c r="M14" s="17"/>
      <c r="N14" s="17"/>
      <c r="O14" s="17"/>
    </row>
    <row r="15" spans="1:15" ht="21.75" customHeight="1" thickBot="1">
      <c r="A15" s="29"/>
      <c r="B15" s="208"/>
      <c r="C15" s="40" t="s">
        <v>0</v>
      </c>
      <c r="D15" s="191" t="s">
        <v>116</v>
      </c>
      <c r="E15" s="178">
        <v>0</v>
      </c>
      <c r="F15" s="124">
        <v>50</v>
      </c>
      <c r="G15" s="15">
        <v>0</v>
      </c>
      <c r="H15" s="163" t="s">
        <v>101</v>
      </c>
      <c r="I15" s="171">
        <v>41</v>
      </c>
      <c r="J15" s="16"/>
      <c r="K15" s="80"/>
      <c r="L15" s="34"/>
      <c r="M15" s="17"/>
      <c r="N15" s="17"/>
      <c r="O15" s="17"/>
    </row>
    <row r="16" spans="1:15" ht="21.75" customHeight="1" thickTop="1">
      <c r="A16" s="29"/>
      <c r="B16" s="234" t="s">
        <v>44</v>
      </c>
      <c r="C16" s="235"/>
      <c r="D16" s="242">
        <v>545</v>
      </c>
      <c r="E16" s="156" t="s">
        <v>93</v>
      </c>
      <c r="F16" s="121" t="s">
        <v>85</v>
      </c>
      <c r="G16" s="138" t="s">
        <v>42</v>
      </c>
      <c r="H16" s="138" t="s">
        <v>102</v>
      </c>
      <c r="I16" s="149" t="s">
        <v>117</v>
      </c>
      <c r="J16" s="16">
        <f>(E7*1000000/59278)/365</f>
        <v>601.2071285195783</v>
      </c>
      <c r="K16" s="80"/>
      <c r="L16" s="34"/>
      <c r="M16" s="17"/>
      <c r="N16" s="17"/>
      <c r="O16" s="17"/>
    </row>
    <row r="17" spans="1:15" ht="21.75" customHeight="1" thickBot="1">
      <c r="A17" s="29"/>
      <c r="B17" s="236"/>
      <c r="C17" s="237"/>
      <c r="D17" s="241"/>
      <c r="E17" s="158">
        <f>(E7*1000000/E4/365)</f>
        <v>616.8153304784444</v>
      </c>
      <c r="F17" s="118">
        <f>(F7*1000000/F4/365)</f>
        <v>622.211756576679</v>
      </c>
      <c r="G17" s="32">
        <f>(G7*1000000/G4/365)</f>
        <v>617.2312834385779</v>
      </c>
      <c r="H17" s="32">
        <f>(H7*1000000/H4/365)</f>
        <v>602.1330497894417</v>
      </c>
      <c r="I17" s="148">
        <f>(I7*1000000/I4/365)</f>
        <v>621.6510286492122</v>
      </c>
      <c r="J17" s="16"/>
      <c r="K17" s="16"/>
      <c r="L17" s="34"/>
      <c r="M17" s="17"/>
      <c r="N17" s="17"/>
      <c r="O17" s="17"/>
    </row>
    <row r="18" spans="1:15" ht="21.75" customHeight="1" thickTop="1">
      <c r="A18" s="29"/>
      <c r="B18" s="234" t="s">
        <v>45</v>
      </c>
      <c r="C18" s="235"/>
      <c r="D18" s="196" t="s">
        <v>116</v>
      </c>
      <c r="E18" s="135" t="s">
        <v>94</v>
      </c>
      <c r="F18" s="125" t="s">
        <v>84</v>
      </c>
      <c r="G18" s="139" t="s">
        <v>43</v>
      </c>
      <c r="H18" s="139" t="s">
        <v>103</v>
      </c>
      <c r="I18" s="152" t="s">
        <v>118</v>
      </c>
      <c r="J18" s="16">
        <f>(E7*1000000/28272)/365</f>
        <v>1260.553061841524</v>
      </c>
      <c r="K18" s="16"/>
      <c r="L18" s="34"/>
      <c r="M18" s="17"/>
      <c r="N18" s="17"/>
      <c r="O18" s="17"/>
    </row>
    <row r="19" spans="1:15" ht="21.75" customHeight="1">
      <c r="A19" s="29"/>
      <c r="B19" s="245"/>
      <c r="C19" s="246"/>
      <c r="D19" s="187" t="s">
        <v>116</v>
      </c>
      <c r="E19" s="159">
        <f>(E7*1000000/E6/365)</f>
        <v>1331.1801943965174</v>
      </c>
      <c r="F19" s="122">
        <f>(F7*1000000/F6/365)</f>
        <v>1359.5825198871294</v>
      </c>
      <c r="G19" s="140">
        <f>(G7*1000000/G6/365)</f>
        <v>1362.8496263195534</v>
      </c>
      <c r="H19" s="140">
        <f>(H7*1000000/H6/365)</f>
        <v>1350.8171203020988</v>
      </c>
      <c r="I19" s="150">
        <f>(I7*1000000/I6/365)</f>
        <v>1411.361485800339</v>
      </c>
      <c r="J19" s="16"/>
      <c r="K19" s="16"/>
      <c r="L19" s="34"/>
      <c r="M19" s="17"/>
      <c r="N19" s="17"/>
      <c r="O19" s="17"/>
    </row>
    <row r="20" spans="1:15" ht="21.75" customHeight="1">
      <c r="A20" s="24" t="s">
        <v>8</v>
      </c>
      <c r="B20" s="25"/>
      <c r="C20" s="25"/>
      <c r="D20" s="188" t="s">
        <v>116</v>
      </c>
      <c r="E20" s="157">
        <f>SUM(E21:E26)</f>
        <v>8701</v>
      </c>
      <c r="F20" s="123">
        <f>SUM(F21:F26)</f>
        <v>8368</v>
      </c>
      <c r="G20" s="27">
        <f>SUM(G21:G26)</f>
        <v>8225</v>
      </c>
      <c r="H20" s="27">
        <f>SUM(H21:H26)</f>
        <v>8367</v>
      </c>
      <c r="I20" s="151">
        <f>SUM(I21:I26)</f>
        <v>7925</v>
      </c>
      <c r="J20" s="16"/>
      <c r="K20" s="16"/>
      <c r="L20" s="17"/>
      <c r="M20" s="17"/>
      <c r="N20" s="17"/>
      <c r="O20" s="17"/>
    </row>
    <row r="21" spans="1:15" ht="21.75" customHeight="1">
      <c r="A21" s="44"/>
      <c r="B21" s="209" t="s">
        <v>77</v>
      </c>
      <c r="C21" s="233"/>
      <c r="D21" s="189" t="s">
        <v>116</v>
      </c>
      <c r="E21" s="158">
        <v>6972</v>
      </c>
      <c r="F21" s="118">
        <v>6632</v>
      </c>
      <c r="G21" s="32">
        <v>6541</v>
      </c>
      <c r="H21" s="83">
        <v>6405</v>
      </c>
      <c r="I21" s="168">
        <v>5859</v>
      </c>
      <c r="J21" s="16"/>
      <c r="K21" s="16"/>
      <c r="L21" s="17"/>
      <c r="M21" s="17"/>
      <c r="N21" s="17"/>
      <c r="O21" s="17"/>
    </row>
    <row r="22" spans="1:15" ht="21.75" customHeight="1">
      <c r="A22" s="29"/>
      <c r="B22" s="201" t="s">
        <v>78</v>
      </c>
      <c r="C22" s="232"/>
      <c r="D22" s="191" t="s">
        <v>116</v>
      </c>
      <c r="E22" s="179">
        <v>1377</v>
      </c>
      <c r="F22" s="126">
        <v>1365</v>
      </c>
      <c r="G22" s="22">
        <v>1303</v>
      </c>
      <c r="H22" s="84">
        <v>1614</v>
      </c>
      <c r="I22" s="170">
        <v>1714</v>
      </c>
      <c r="J22" s="16"/>
      <c r="K22" s="16"/>
      <c r="L22" s="17"/>
      <c r="M22" s="17"/>
      <c r="N22" s="17"/>
      <c r="O22" s="17"/>
    </row>
    <row r="23" spans="1:15" ht="21.75" customHeight="1">
      <c r="A23" s="29"/>
      <c r="B23" s="258" t="s">
        <v>39</v>
      </c>
      <c r="C23" s="40" t="s">
        <v>38</v>
      </c>
      <c r="D23" s="191" t="s">
        <v>116</v>
      </c>
      <c r="E23" s="179">
        <v>311</v>
      </c>
      <c r="F23" s="126">
        <v>333</v>
      </c>
      <c r="G23" s="22">
        <v>346</v>
      </c>
      <c r="H23" s="83">
        <v>330</v>
      </c>
      <c r="I23" s="168">
        <v>340</v>
      </c>
      <c r="J23" s="16"/>
      <c r="K23" s="16"/>
      <c r="L23" s="17"/>
      <c r="M23" s="17"/>
      <c r="N23" s="17"/>
      <c r="O23" s="17"/>
    </row>
    <row r="24" spans="1:15" ht="21.75" customHeight="1">
      <c r="A24" s="29"/>
      <c r="B24" s="258"/>
      <c r="C24" s="40" t="s">
        <v>2</v>
      </c>
      <c r="D24" s="190" t="s">
        <v>116</v>
      </c>
      <c r="E24" s="178">
        <v>7</v>
      </c>
      <c r="F24" s="124">
        <v>5</v>
      </c>
      <c r="G24" s="15">
        <v>5</v>
      </c>
      <c r="H24" s="84">
        <v>3</v>
      </c>
      <c r="I24" s="170">
        <v>2</v>
      </c>
      <c r="J24" s="16"/>
      <c r="K24" s="16"/>
      <c r="L24" s="17"/>
      <c r="M24" s="17"/>
      <c r="N24" s="17"/>
      <c r="O24" s="17"/>
    </row>
    <row r="25" spans="1:15" ht="21.75" customHeight="1">
      <c r="A25" s="29"/>
      <c r="B25" s="258"/>
      <c r="C25" s="40" t="s">
        <v>3</v>
      </c>
      <c r="D25" s="190" t="s">
        <v>116</v>
      </c>
      <c r="E25" s="178">
        <v>11</v>
      </c>
      <c r="F25" s="124">
        <v>8</v>
      </c>
      <c r="G25" s="15">
        <v>8</v>
      </c>
      <c r="H25" s="84">
        <v>7</v>
      </c>
      <c r="I25" s="170">
        <v>4</v>
      </c>
      <c r="J25" s="16"/>
      <c r="K25" s="16"/>
      <c r="L25" s="17"/>
      <c r="M25" s="17"/>
      <c r="N25" s="17"/>
      <c r="O25" s="17"/>
    </row>
    <row r="26" spans="1:15" ht="21.75" customHeight="1">
      <c r="A26" s="29"/>
      <c r="B26" s="259"/>
      <c r="C26" s="40" t="s">
        <v>4</v>
      </c>
      <c r="D26" s="192" t="s">
        <v>116</v>
      </c>
      <c r="E26" s="180">
        <v>23</v>
      </c>
      <c r="F26" s="127">
        <v>25</v>
      </c>
      <c r="G26" s="88">
        <v>22</v>
      </c>
      <c r="H26" s="83">
        <v>8</v>
      </c>
      <c r="I26" s="168">
        <v>6</v>
      </c>
      <c r="J26" s="16"/>
      <c r="K26" s="16"/>
      <c r="L26" s="17"/>
      <c r="M26" s="17"/>
      <c r="N26" s="17"/>
      <c r="O26" s="17"/>
    </row>
    <row r="27" spans="1:15" ht="21.75" customHeight="1">
      <c r="A27" s="105" t="s">
        <v>81</v>
      </c>
      <c r="B27" s="106"/>
      <c r="C27" s="106"/>
      <c r="D27" s="193" t="s">
        <v>116</v>
      </c>
      <c r="E27" s="181">
        <f>E7+E20</f>
        <v>21709</v>
      </c>
      <c r="F27" s="128">
        <f>F7+F20</f>
        <v>21659</v>
      </c>
      <c r="G27" s="141">
        <f>G7+G20</f>
        <v>21536</v>
      </c>
      <c r="H27" s="141">
        <f>H7+H20</f>
        <v>21488</v>
      </c>
      <c r="I27" s="172">
        <f>I7+I20</f>
        <v>21580</v>
      </c>
      <c r="J27" s="16"/>
      <c r="K27" s="16"/>
      <c r="L27" s="17"/>
      <c r="M27" s="17"/>
      <c r="N27" s="17"/>
      <c r="O27" s="17"/>
    </row>
    <row r="28" spans="1:15" ht="21.75" customHeight="1">
      <c r="A28" s="216" t="s">
        <v>11</v>
      </c>
      <c r="B28" s="217"/>
      <c r="C28" s="217"/>
      <c r="D28" s="194" t="s">
        <v>116</v>
      </c>
      <c r="E28" s="146">
        <f>E8+E9+E21+E22</f>
        <v>18260</v>
      </c>
      <c r="F28" s="129">
        <f>F8+F9+F21+F22</f>
        <v>18088</v>
      </c>
      <c r="G28" s="14">
        <f>G8+G9+G21+G22</f>
        <v>17994</v>
      </c>
      <c r="H28" s="14">
        <f>H8+H9+H21+H22</f>
        <v>17916</v>
      </c>
      <c r="I28" s="153">
        <f>I8+I9+I21+I22</f>
        <v>17900</v>
      </c>
      <c r="J28" s="16"/>
      <c r="K28" s="16"/>
      <c r="L28" s="17"/>
      <c r="M28" s="17"/>
      <c r="N28" s="17"/>
      <c r="O28" s="17"/>
    </row>
    <row r="29" spans="1:15" ht="21.75" customHeight="1">
      <c r="A29" s="219" t="s">
        <v>108</v>
      </c>
      <c r="B29" s="220"/>
      <c r="C29" s="220"/>
      <c r="D29" s="195" t="s">
        <v>116</v>
      </c>
      <c r="E29" s="134">
        <f>E28/17900*100</f>
        <v>102.01117318435755</v>
      </c>
      <c r="F29" s="130">
        <f>F28/17900*100</f>
        <v>101.05027932960895</v>
      </c>
      <c r="G29" s="130">
        <f>G28/17900*100</f>
        <v>100.52513966480447</v>
      </c>
      <c r="H29" s="164">
        <f>H28/17900*100</f>
        <v>100.08938547486032</v>
      </c>
      <c r="I29" s="173" t="s">
        <v>109</v>
      </c>
      <c r="J29" s="53"/>
      <c r="K29" s="16"/>
      <c r="L29" s="17"/>
      <c r="M29" s="17"/>
      <c r="N29" s="17"/>
      <c r="O29" s="17"/>
    </row>
    <row r="30" spans="1:15" ht="21.75" customHeight="1">
      <c r="A30" s="228" t="s">
        <v>34</v>
      </c>
      <c r="B30" s="229"/>
      <c r="C30" s="229"/>
      <c r="D30" s="184" t="s">
        <v>116</v>
      </c>
      <c r="E30" s="262">
        <f>E10+E11+E12+E13+E14+E15+E23+E24+E25+E26</f>
        <v>3449</v>
      </c>
      <c r="F30" s="120" t="s">
        <v>86</v>
      </c>
      <c r="G30" s="243">
        <f>G10+G11+G12+G13+G14+G15+G23+G24+G25+G26</f>
        <v>3542</v>
      </c>
      <c r="H30" s="225">
        <f>H10+H11+H12+H13+H14+H15+H23+H24+H25+H26</f>
        <v>3572</v>
      </c>
      <c r="I30" s="147" t="s">
        <v>110</v>
      </c>
      <c r="J30" s="53"/>
      <c r="K30" s="16"/>
      <c r="L30" s="17"/>
      <c r="M30" s="17"/>
      <c r="N30" s="17"/>
      <c r="O30" s="17"/>
    </row>
    <row r="31" spans="1:15" ht="21.75" customHeight="1">
      <c r="A31" s="249"/>
      <c r="B31" s="237"/>
      <c r="C31" s="237"/>
      <c r="D31" s="185" t="s">
        <v>116</v>
      </c>
      <c r="E31" s="263"/>
      <c r="F31" s="118">
        <f>F10+F11+F12+F13+F14+F15+F23+F24+F25+F26</f>
        <v>3571</v>
      </c>
      <c r="G31" s="244"/>
      <c r="H31" s="226"/>
      <c r="I31" s="148">
        <f>I10+I11+I12+I13+I14+I15+I23+I24+I25+I26</f>
        <v>3680</v>
      </c>
      <c r="J31" s="16"/>
      <c r="K31" s="16"/>
      <c r="L31" s="17"/>
      <c r="M31" s="17"/>
      <c r="N31" s="17"/>
      <c r="O31" s="17"/>
    </row>
    <row r="32" spans="1:15" ht="21.75" customHeight="1">
      <c r="A32" s="256" t="s">
        <v>32</v>
      </c>
      <c r="B32" s="235"/>
      <c r="C32" s="235"/>
      <c r="D32" s="186" t="s">
        <v>116</v>
      </c>
      <c r="E32" s="264">
        <f>E30/E27*100</f>
        <v>15.887419964070201</v>
      </c>
      <c r="F32" s="125" t="s">
        <v>87</v>
      </c>
      <c r="G32" s="238">
        <f>G30/G27*100</f>
        <v>16.446879643387817</v>
      </c>
      <c r="H32" s="230">
        <f>H30/H27*100</f>
        <v>16.623231571109457</v>
      </c>
      <c r="I32" s="152" t="s">
        <v>111</v>
      </c>
      <c r="J32" s="16"/>
      <c r="K32" s="16"/>
      <c r="L32" s="17"/>
      <c r="M32" s="17"/>
      <c r="N32" s="17"/>
      <c r="O32" s="17"/>
    </row>
    <row r="33" spans="1:15" ht="21.75" customHeight="1">
      <c r="A33" s="257"/>
      <c r="B33" s="246"/>
      <c r="C33" s="246"/>
      <c r="D33" s="187" t="s">
        <v>116</v>
      </c>
      <c r="E33" s="265"/>
      <c r="F33" s="119">
        <f>F31/F27*100</f>
        <v>16.487372454868645</v>
      </c>
      <c r="G33" s="239"/>
      <c r="H33" s="231"/>
      <c r="I33" s="174">
        <f>I31/I27*100</f>
        <v>17.05282669138091</v>
      </c>
      <c r="J33" s="57"/>
      <c r="K33" s="16"/>
      <c r="L33" s="17"/>
      <c r="M33" s="17"/>
      <c r="N33" s="17"/>
      <c r="O33" s="17"/>
    </row>
    <row r="34" spans="1:15" ht="21.75" customHeight="1" thickBot="1">
      <c r="A34" s="228" t="s">
        <v>35</v>
      </c>
      <c r="B34" s="229"/>
      <c r="C34" s="229"/>
      <c r="D34" s="196" t="s">
        <v>116</v>
      </c>
      <c r="E34" s="180">
        <f>E30+O55+O56+O57+Q56</f>
        <v>5219</v>
      </c>
      <c r="F34" s="127">
        <f>F31-K55+K56+K57+M56+M57</f>
        <v>5207</v>
      </c>
      <c r="G34" s="88">
        <f>G30-K47+K48+M48+K49+M49</f>
        <v>5297</v>
      </c>
      <c r="H34" s="165">
        <v>5187</v>
      </c>
      <c r="I34" s="175">
        <v>5469</v>
      </c>
      <c r="J34" s="57"/>
      <c r="K34" s="16"/>
      <c r="L34" s="17"/>
      <c r="M34" s="17"/>
      <c r="N34" s="17"/>
      <c r="O34" s="17"/>
    </row>
    <row r="35" spans="1:15" ht="21.75" customHeight="1" thickBot="1" thickTop="1">
      <c r="A35" s="212" t="s">
        <v>33</v>
      </c>
      <c r="B35" s="227"/>
      <c r="C35" s="227"/>
      <c r="D35" s="198">
        <v>32.9</v>
      </c>
      <c r="E35" s="160">
        <f>E34/E27*100</f>
        <v>24.0407204385278</v>
      </c>
      <c r="F35" s="131">
        <f>F34/F27*100</f>
        <v>24.040814442033334</v>
      </c>
      <c r="G35" s="55">
        <f>G34/G27*100</f>
        <v>24.596025260029716</v>
      </c>
      <c r="H35" s="55">
        <f>H34/H27*100</f>
        <v>24.139054355919583</v>
      </c>
      <c r="I35" s="154">
        <f>I34/I27*100</f>
        <v>25.34291010194625</v>
      </c>
      <c r="J35" s="57"/>
      <c r="K35" s="16"/>
      <c r="L35" s="17"/>
      <c r="M35" s="17"/>
      <c r="N35" s="17"/>
      <c r="O35" s="17"/>
    </row>
    <row r="36" spans="1:15" ht="21.75" customHeight="1" thickTop="1">
      <c r="A36" s="247" t="s">
        <v>14</v>
      </c>
      <c r="B36" s="248"/>
      <c r="C36" s="248"/>
      <c r="D36" s="240">
        <v>857</v>
      </c>
      <c r="E36" s="182" t="s">
        <v>97</v>
      </c>
      <c r="F36" s="137" t="s">
        <v>82</v>
      </c>
      <c r="G36" s="145" t="s">
        <v>76</v>
      </c>
      <c r="H36" s="145" t="s">
        <v>104</v>
      </c>
      <c r="I36" s="176" t="s">
        <v>113</v>
      </c>
      <c r="J36" s="87">
        <f>(E27*1000000/59278)/365</f>
        <v>1003.3522104114027</v>
      </c>
      <c r="K36" s="16"/>
      <c r="L36" s="17"/>
      <c r="M36" s="17"/>
      <c r="N36" s="17"/>
      <c r="O36" s="17"/>
    </row>
    <row r="37" spans="1:15" ht="21.75" customHeight="1" thickBot="1">
      <c r="A37" s="249"/>
      <c r="B37" s="237"/>
      <c r="C37" s="237"/>
      <c r="D37" s="241"/>
      <c r="E37" s="158">
        <f>(E27*1000000/E4/365)</f>
        <v>1029.400677226057</v>
      </c>
      <c r="F37" s="118">
        <f>(F27*1000000/F4/365)</f>
        <v>1013.9556418399135</v>
      </c>
      <c r="G37" s="32">
        <f>(G27*1000000/G4/365)</f>
        <v>998.6246653244092</v>
      </c>
      <c r="H37" s="32">
        <f>(H27*1000000/H4/365)</f>
        <v>986.1012860205412</v>
      </c>
      <c r="I37" s="148">
        <f>(I27*1000000/I4/365)</f>
        <v>982.4408054375687</v>
      </c>
      <c r="J37" s="16"/>
      <c r="K37" s="16"/>
      <c r="L37" s="17"/>
      <c r="M37" s="17"/>
      <c r="N37" s="17"/>
      <c r="O37" s="17"/>
    </row>
    <row r="38" spans="1:15" ht="21.75" customHeight="1" thickTop="1">
      <c r="A38" s="256" t="s">
        <v>15</v>
      </c>
      <c r="B38" s="235"/>
      <c r="C38" s="235"/>
      <c r="D38" s="196" t="s">
        <v>116</v>
      </c>
      <c r="E38" s="101" t="s">
        <v>96</v>
      </c>
      <c r="F38" s="132" t="s">
        <v>83</v>
      </c>
      <c r="G38" s="142" t="s">
        <v>46</v>
      </c>
      <c r="H38" s="142" t="s">
        <v>105</v>
      </c>
      <c r="I38" s="155" t="s">
        <v>114</v>
      </c>
      <c r="J38" s="87">
        <f>(E27*1000000/28272)/365</f>
        <v>2103.732043320852</v>
      </c>
      <c r="K38" s="16"/>
      <c r="L38" s="17"/>
      <c r="M38" s="17"/>
      <c r="N38" s="17"/>
      <c r="O38" s="17"/>
    </row>
    <row r="39" spans="1:15" ht="21.75" customHeight="1">
      <c r="A39" s="249"/>
      <c r="B39" s="237"/>
      <c r="C39" s="237"/>
      <c r="D39" s="185" t="s">
        <v>116</v>
      </c>
      <c r="E39" s="158">
        <f>(E27*1000000/E6/365)</f>
        <v>2221.6013868507066</v>
      </c>
      <c r="F39" s="118">
        <f>(F27*1000000/F6/365)</f>
        <v>2215.5742832168635</v>
      </c>
      <c r="G39" s="32">
        <f>(G27*1000000/G6/365)</f>
        <v>2204.9680378948165</v>
      </c>
      <c r="H39" s="32">
        <f>(H27*1000000/H6/365)</f>
        <v>2212.206255700899</v>
      </c>
      <c r="I39" s="148">
        <f>(I27*1000000/I6/365)</f>
        <v>2230.478276350884</v>
      </c>
      <c r="J39" s="16"/>
      <c r="K39" s="16"/>
      <c r="L39" s="17"/>
      <c r="M39" s="17"/>
      <c r="N39" s="17"/>
      <c r="O39" s="17"/>
    </row>
    <row r="40" spans="1:15" s="30" customFormat="1" ht="21.75" customHeight="1" thickBot="1">
      <c r="A40" s="219" t="s">
        <v>112</v>
      </c>
      <c r="B40" s="227"/>
      <c r="C40" s="227"/>
      <c r="D40" s="197" t="s">
        <v>116</v>
      </c>
      <c r="E40" s="183">
        <f>E27/21580*100</f>
        <v>100.59777571825765</v>
      </c>
      <c r="F40" s="133">
        <f>F27/21580*100</f>
        <v>100.36607970342911</v>
      </c>
      <c r="G40" s="133">
        <f>G27/21580*100</f>
        <v>99.79610750695088</v>
      </c>
      <c r="H40" s="166">
        <f>H27/21580*100</f>
        <v>99.57367933271549</v>
      </c>
      <c r="I40" s="177" t="s">
        <v>31</v>
      </c>
      <c r="J40" s="53"/>
      <c r="K40" s="16"/>
      <c r="L40" s="17"/>
      <c r="M40" s="17"/>
      <c r="N40" s="17"/>
      <c r="O40" s="17"/>
    </row>
    <row r="41" spans="1:15" s="30" customFormat="1" ht="20.25" customHeight="1" thickTop="1">
      <c r="A41" s="103"/>
      <c r="B41" s="102"/>
      <c r="C41" s="102"/>
      <c r="D41" s="102"/>
      <c r="E41" s="102"/>
      <c r="F41" s="104"/>
      <c r="G41" s="104"/>
      <c r="H41" s="143"/>
      <c r="I41" s="143"/>
      <c r="J41" s="53"/>
      <c r="K41" s="16"/>
      <c r="L41" s="17"/>
      <c r="M41" s="17"/>
      <c r="N41" s="17"/>
      <c r="O41" s="17"/>
    </row>
    <row r="42" spans="1:9" ht="19.5" customHeight="1">
      <c r="A42" s="30" t="s">
        <v>120</v>
      </c>
      <c r="B42" s="30"/>
      <c r="C42" s="30"/>
      <c r="D42" s="30"/>
      <c r="E42" s="30"/>
      <c r="F42" s="30"/>
      <c r="G42" s="30"/>
      <c r="H42" s="30"/>
      <c r="I42" s="30"/>
    </row>
    <row r="43" spans="1:9" ht="13.5">
      <c r="A43" s="74" t="s">
        <v>119</v>
      </c>
      <c r="B43" s="74"/>
      <c r="C43" s="74"/>
      <c r="D43" s="74"/>
      <c r="E43" s="74"/>
      <c r="F43" s="74"/>
      <c r="G43" s="74"/>
      <c r="H43" s="74"/>
      <c r="I43" s="74"/>
    </row>
    <row r="44" spans="1:9" ht="13.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8" customHeight="1">
      <c r="A45" s="1" t="s">
        <v>106</v>
      </c>
      <c r="B45" s="74"/>
      <c r="C45" s="74"/>
      <c r="D45" s="74"/>
      <c r="E45" s="74"/>
      <c r="F45" s="74"/>
      <c r="G45" s="74"/>
      <c r="H45" s="74"/>
      <c r="I45" s="74"/>
    </row>
    <row r="46" spans="1:9" ht="18" customHeight="1">
      <c r="A46" s="74" t="s">
        <v>121</v>
      </c>
      <c r="B46" s="74"/>
      <c r="C46" s="74"/>
      <c r="D46" s="74"/>
      <c r="E46" s="74"/>
      <c r="F46" s="74"/>
      <c r="G46" s="74"/>
      <c r="H46" s="74"/>
      <c r="I46" s="74"/>
    </row>
    <row r="47" spans="1:14" ht="18" customHeight="1">
      <c r="A47" s="30" t="s">
        <v>122</v>
      </c>
      <c r="B47" s="30"/>
      <c r="C47" s="30"/>
      <c r="D47" s="30"/>
      <c r="E47" s="30"/>
      <c r="F47" s="30"/>
      <c r="G47" s="30"/>
      <c r="H47" s="30"/>
      <c r="I47" s="30"/>
      <c r="J47" s="1" t="s">
        <v>48</v>
      </c>
      <c r="K47" s="1">
        <v>69</v>
      </c>
      <c r="N47" s="1">
        <v>73</v>
      </c>
    </row>
    <row r="48" spans="1:17" ht="18" customHeight="1">
      <c r="A48" s="1" t="s">
        <v>124</v>
      </c>
      <c r="J48" s="1" t="s">
        <v>50</v>
      </c>
      <c r="K48" s="1">
        <v>1165</v>
      </c>
      <c r="L48" s="1" t="s">
        <v>51</v>
      </c>
      <c r="M48" s="1">
        <v>141</v>
      </c>
      <c r="N48" s="1" t="s">
        <v>73</v>
      </c>
      <c r="O48" s="1">
        <v>1103</v>
      </c>
      <c r="P48" s="1" t="s">
        <v>74</v>
      </c>
      <c r="Q48" s="1">
        <v>166</v>
      </c>
    </row>
    <row r="49" spans="1:15" ht="18" customHeight="1">
      <c r="A49" s="1" t="s">
        <v>123</v>
      </c>
      <c r="J49" s="1" t="s">
        <v>47</v>
      </c>
      <c r="K49" s="1">
        <v>480</v>
      </c>
      <c r="L49" s="1" t="s">
        <v>49</v>
      </c>
      <c r="M49" s="1">
        <v>38</v>
      </c>
      <c r="N49" s="1" t="s">
        <v>47</v>
      </c>
      <c r="O49" s="1">
        <v>419</v>
      </c>
    </row>
    <row r="50" ht="13.5">
      <c r="A50" s="1" t="s">
        <v>75</v>
      </c>
    </row>
    <row r="54" spans="10:14" ht="13.5">
      <c r="J54" s="1" t="s">
        <v>71</v>
      </c>
      <c r="N54" s="1" t="s">
        <v>95</v>
      </c>
    </row>
    <row r="55" spans="10:15" ht="13.5">
      <c r="J55" s="1" t="s">
        <v>48</v>
      </c>
      <c r="K55" s="1">
        <v>34</v>
      </c>
      <c r="N55" s="1" t="s">
        <v>48</v>
      </c>
      <c r="O55" s="1">
        <v>41</v>
      </c>
    </row>
    <row r="56" spans="10:17" ht="13.5">
      <c r="J56" s="1" t="s">
        <v>50</v>
      </c>
      <c r="K56" s="1">
        <v>1147</v>
      </c>
      <c r="L56" s="1" t="s">
        <v>51</v>
      </c>
      <c r="M56" s="1">
        <v>133</v>
      </c>
      <c r="N56" s="1" t="s">
        <v>50</v>
      </c>
      <c r="O56" s="1">
        <v>1164</v>
      </c>
      <c r="P56" s="1" t="s">
        <v>51</v>
      </c>
      <c r="Q56" s="1">
        <v>125</v>
      </c>
    </row>
    <row r="57" spans="10:17" ht="13.5">
      <c r="J57" s="1" t="s">
        <v>47</v>
      </c>
      <c r="K57" s="1">
        <v>390</v>
      </c>
      <c r="L57" s="1" t="s">
        <v>49</v>
      </c>
      <c r="M57" s="1">
        <v>0</v>
      </c>
      <c r="N57" s="1" t="s">
        <v>47</v>
      </c>
      <c r="O57" s="1">
        <v>440</v>
      </c>
      <c r="P57" s="1" t="s">
        <v>49</v>
      </c>
      <c r="Q57" s="1">
        <v>0</v>
      </c>
    </row>
  </sheetData>
  <sheetProtection/>
  <mergeCells count="35">
    <mergeCell ref="G1:G2"/>
    <mergeCell ref="A7:C7"/>
    <mergeCell ref="A1:C2"/>
    <mergeCell ref="A3:C4"/>
    <mergeCell ref="A5:C6"/>
    <mergeCell ref="F1:F2"/>
    <mergeCell ref="H1:H2"/>
    <mergeCell ref="I1:I2"/>
    <mergeCell ref="D1:D2"/>
    <mergeCell ref="A38:C39"/>
    <mergeCell ref="A32:C33"/>
    <mergeCell ref="A30:C31"/>
    <mergeCell ref="B23:B26"/>
    <mergeCell ref="E1:E2"/>
    <mergeCell ref="E30:E31"/>
    <mergeCell ref="E32:E33"/>
    <mergeCell ref="B8:C8"/>
    <mergeCell ref="D36:D37"/>
    <mergeCell ref="D16:D17"/>
    <mergeCell ref="G30:G31"/>
    <mergeCell ref="B18:C19"/>
    <mergeCell ref="A36:C37"/>
    <mergeCell ref="A28:C28"/>
    <mergeCell ref="A29:C29"/>
    <mergeCell ref="B22:C22"/>
    <mergeCell ref="H30:H31"/>
    <mergeCell ref="A40:C40"/>
    <mergeCell ref="A34:C34"/>
    <mergeCell ref="A35:C35"/>
    <mergeCell ref="H32:H33"/>
    <mergeCell ref="B9:C9"/>
    <mergeCell ref="B21:C21"/>
    <mergeCell ref="B10:B15"/>
    <mergeCell ref="B16:C17"/>
    <mergeCell ref="G32:G33"/>
  </mergeCells>
  <dataValidations count="1">
    <dataValidation allowBlank="1" showInputMessage="1" showErrorMessage="1" imeMode="off" sqref="F16:G20 H41 H34:H39 I34:I41 E16:E19 E35 E37 F35:G39 E39 H32 H30 E5:G5 D7:G7 H4:I28"/>
  </dataValidations>
  <printOptions horizontalCentered="1"/>
  <pageMargins left="0.6299212598425197" right="0.35433070866141736" top="0.5511811023622047" bottom="0.1968503937007874" header="0.2755905511811024" footer="0.07874015748031496"/>
  <pageSetup horizontalDpi="600" verticalDpi="600" orientation="portrait" paperSize="9" scale="80" r:id="rId4"/>
  <headerFooter alignWithMargins="0">
    <oddHeader>&amp;C&amp;"ＭＳ Ｐゴシック,太字"&amp;14浜田市におけるごみの排出量の推移（Ｈ22年度～Ｈ25年度）&amp;R&amp;12　　　資 料 ①</oddHead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005797</cp:lastModifiedBy>
  <cp:lastPrinted>2014-11-10T06:51:33Z</cp:lastPrinted>
  <dcterms:created xsi:type="dcterms:W3CDTF">1997-01-08T22:48:59Z</dcterms:created>
  <dcterms:modified xsi:type="dcterms:W3CDTF">2014-11-13T06:16:36Z</dcterms:modified>
  <cp:category/>
  <cp:version/>
  <cp:contentType/>
  <cp:contentStatus/>
</cp:coreProperties>
</file>