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filterPrivacy="1" defaultThemeVersion="124226"/>
  <xr:revisionPtr revIDLastSave="0" documentId="13_ncr:1_{8F45C159-6A88-4695-8EFC-BE0C7A6BF0E5}" xr6:coauthVersionLast="47" xr6:coauthVersionMax="47" xr10:uidLastSave="{00000000-0000-0000-0000-000000000000}"/>
  <bookViews>
    <workbookView xWindow="6758" yWindow="-16297" windowWidth="28995" windowHeight="15675" tabRatio="856" xr2:uid="{00000000-000D-0000-FFFF-FFFF00000000}"/>
  </bookViews>
  <sheets>
    <sheet name="特産品等提案書" sheetId="35" r:id="rId1"/>
    <sheet name="特産品等提案書 (記入例)" sheetId="51" r:id="rId2"/>
    <sheet name="宅配料金" sheetId="15" state="hidden" r:id="rId3"/>
    <sheet name="リスト_R07" sheetId="46" state="hidden" r:id="rId4"/>
    <sheet name="【参考】地場産品類型_R07改定" sheetId="52" r:id="rId5"/>
    <sheet name="【参考】地場産品基準_R07改定" sheetId="53" r:id="rId6"/>
  </sheets>
  <definedNames>
    <definedName name="_xlnm._FilterDatabase" localSheetId="0" hidden="1">特産品等提案書!$I$7:$I$11</definedName>
    <definedName name="_xlnm._FilterDatabase" localSheetId="1" hidden="1">'特産品等提案書 (記入例)'!$I$7:$I$11</definedName>
    <definedName name="_xlnm.Print_Area" localSheetId="5">【参考】地場産品基準_R07改定!$A$1:$N$24</definedName>
    <definedName name="_xlnm.Print_Area" localSheetId="4">【参考】地場産品類型_R07改定!$A$1:$X$69</definedName>
    <definedName name="_xlnm.Print_Area" localSheetId="2">宅配料金!$A$1:$I$33</definedName>
    <definedName name="_xlnm.Print_Area" localSheetId="0">特産品等提案書!$A$1:$P$172</definedName>
    <definedName name="_xlnm.Print_Area" localSheetId="1">'特産品等提案書 (記入例)'!$A$1:$P$172</definedName>
    <definedName name="ヤマト・サ">宅配料金!$A$9:$D$15</definedName>
    <definedName name="ヤマト・重">宅配料金!$B$9:$D$15</definedName>
    <definedName name="ゆうパック・サ">宅配料金!$A$17:$D$31</definedName>
    <definedName name="ゆうパック・重">宅配料金!$B$17:$D$31</definedName>
    <definedName name="佐川・サ">宅配料金!$A$2:$D$7</definedName>
    <definedName name="佐川・重">宅配料金!$B$2:$D$7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87" i="51" l="1"/>
  <c r="T87" i="51"/>
  <c r="T86" i="51"/>
  <c r="X84" i="51"/>
  <c r="T84" i="51"/>
  <c r="R84" i="51"/>
  <c r="A84" i="51" s="1"/>
  <c r="T83" i="51"/>
  <c r="R83" i="51"/>
  <c r="A83" i="51" s="1"/>
  <c r="R80" i="51"/>
  <c r="A81" i="51" s="1"/>
  <c r="R72" i="51"/>
  <c r="AA82" i="51" s="1"/>
  <c r="A75" i="51" s="1"/>
  <c r="R70" i="51"/>
  <c r="AA78" i="51" s="1"/>
  <c r="A71" i="51" s="1"/>
  <c r="R68" i="51"/>
  <c r="T65" i="51"/>
  <c r="R65" i="51"/>
  <c r="T64" i="51"/>
  <c r="T63" i="51"/>
  <c r="T62" i="51"/>
  <c r="U61" i="51"/>
  <c r="T61" i="51"/>
  <c r="U60" i="51"/>
  <c r="T60" i="51"/>
  <c r="R59" i="51"/>
  <c r="A60" i="51" s="1"/>
  <c r="A59" i="51"/>
  <c r="Z58" i="51"/>
  <c r="AB58" i="51" s="1"/>
  <c r="A57" i="51"/>
  <c r="T56" i="51"/>
  <c r="T55" i="51"/>
  <c r="T54" i="51"/>
  <c r="R54" i="51"/>
  <c r="A54" i="51"/>
  <c r="U53" i="51"/>
  <c r="T53" i="51"/>
  <c r="S53" i="51"/>
  <c r="AA52" i="51"/>
  <c r="A47" i="51" s="1"/>
  <c r="T52" i="51"/>
  <c r="T51" i="51"/>
  <c r="A51" i="51"/>
  <c r="U50" i="51"/>
  <c r="T50" i="51"/>
  <c r="T49" i="51"/>
  <c r="A48" i="51"/>
  <c r="U47" i="51"/>
  <c r="R45" i="51"/>
  <c r="A46" i="51" s="1"/>
  <c r="A43" i="51"/>
  <c r="R41" i="51"/>
  <c r="R40" i="51"/>
  <c r="T39" i="51"/>
  <c r="W38" i="51"/>
  <c r="V38" i="51"/>
  <c r="U38" i="51"/>
  <c r="T37" i="51"/>
  <c r="W36" i="51"/>
  <c r="Y36" i="51" s="1"/>
  <c r="R36" i="51"/>
  <c r="T48" i="51" s="1"/>
  <c r="U35" i="51"/>
  <c r="T35" i="51"/>
  <c r="A35" i="51"/>
  <c r="U34" i="51"/>
  <c r="T34" i="51"/>
  <c r="U33" i="51"/>
  <c r="T33" i="51"/>
  <c r="A33" i="51"/>
  <c r="U32" i="51"/>
  <c r="T32" i="51"/>
  <c r="U31" i="51"/>
  <c r="T31" i="51"/>
  <c r="U30" i="51"/>
  <c r="T30" i="51"/>
  <c r="U29" i="51"/>
  <c r="T29" i="51"/>
  <c r="R29" i="51"/>
  <c r="A32" i="51" s="1"/>
  <c r="U28" i="51"/>
  <c r="T28" i="51"/>
  <c r="N28" i="51"/>
  <c r="I28" i="51"/>
  <c r="U27" i="51"/>
  <c r="T27" i="51"/>
  <c r="N27" i="51"/>
  <c r="I27" i="51"/>
  <c r="I29" i="51" s="1"/>
  <c r="T19" i="51" s="1"/>
  <c r="U26" i="51"/>
  <c r="T26" i="51"/>
  <c r="U25" i="51"/>
  <c r="T25" i="51"/>
  <c r="AA24" i="51"/>
  <c r="Z24" i="51"/>
  <c r="AB24" i="51" s="1"/>
  <c r="X24" i="51"/>
  <c r="W24" i="51"/>
  <c r="U24" i="51"/>
  <c r="T24" i="51"/>
  <c r="AA23" i="51"/>
  <c r="Z23" i="51"/>
  <c r="X23" i="51"/>
  <c r="W23" i="51"/>
  <c r="U23" i="51"/>
  <c r="T23" i="51"/>
  <c r="AA22" i="51"/>
  <c r="Z22" i="51"/>
  <c r="X22" i="51"/>
  <c r="W22" i="51"/>
  <c r="U22" i="51"/>
  <c r="T22" i="51"/>
  <c r="V21" i="51"/>
  <c r="T21" i="51"/>
  <c r="T20" i="51"/>
  <c r="R19" i="51"/>
  <c r="A19" i="51" s="1"/>
  <c r="R18" i="51"/>
  <c r="R16" i="51"/>
  <c r="A16" i="51"/>
  <c r="R11" i="51"/>
  <c r="R10" i="51"/>
  <c r="R9" i="51"/>
  <c r="R6" i="51" s="1"/>
  <c r="K6" i="51" s="1"/>
  <c r="R8" i="51"/>
  <c r="R7" i="51"/>
  <c r="L1" i="51"/>
  <c r="T20" i="35"/>
  <c r="U28" i="35"/>
  <c r="U27" i="35"/>
  <c r="V21" i="35"/>
  <c r="U26" i="35"/>
  <c r="U25" i="35"/>
  <c r="U24" i="35"/>
  <c r="U23" i="35"/>
  <c r="U22" i="35"/>
  <c r="T27" i="35"/>
  <c r="T26" i="35"/>
  <c r="T25" i="35"/>
  <c r="AA77" i="51" l="1"/>
  <c r="N72" i="51" s="1"/>
  <c r="AA79" i="51"/>
  <c r="N76" i="51" s="1"/>
  <c r="D21" i="51"/>
  <c r="A21" i="51" s="1"/>
  <c r="S19" i="51"/>
  <c r="A23" i="51"/>
  <c r="T47" i="51"/>
  <c r="AB59" i="51"/>
  <c r="O54" i="51" s="1"/>
  <c r="N29" i="51"/>
  <c r="Y23" i="51"/>
  <c r="AB23" i="51"/>
  <c r="A37" i="51"/>
  <c r="Y22" i="51"/>
  <c r="AB22" i="51"/>
  <c r="A30" i="51"/>
  <c r="T13" i="51"/>
  <c r="R27" i="51"/>
  <c r="L29" i="51"/>
  <c r="U19" i="51"/>
  <c r="R84" i="35" l="1"/>
  <c r="A84" i="35" s="1"/>
  <c r="R83" i="35"/>
  <c r="A83" i="35" s="1"/>
  <c r="R29" i="35" l="1"/>
  <c r="T29" i="35"/>
  <c r="U29" i="35"/>
  <c r="I27" i="35" l="1"/>
  <c r="R18" i="35" l="1"/>
  <c r="R19" i="35"/>
  <c r="A19" i="35" s="1"/>
  <c r="T28" i="35"/>
  <c r="W24" i="35"/>
  <c r="W23" i="35"/>
  <c r="W22" i="35"/>
  <c r="T21" i="35" l="1"/>
  <c r="A57" i="35" l="1"/>
  <c r="T63" i="35"/>
  <c r="T65" i="35" l="1"/>
  <c r="AA52" i="35" l="1"/>
  <c r="T52" i="35"/>
  <c r="T54" i="35"/>
  <c r="T60" i="35"/>
  <c r="T49" i="35"/>
  <c r="S53" i="35" l="1"/>
  <c r="T53" i="35"/>
  <c r="U53" i="35"/>
  <c r="R45" i="35"/>
  <c r="A48" i="35"/>
  <c r="J33" i="15" l="1"/>
  <c r="J32" i="15"/>
  <c r="J31" i="15"/>
  <c r="J30" i="15"/>
  <c r="J27" i="15"/>
  <c r="J26" i="15"/>
  <c r="J25" i="15"/>
  <c r="J24" i="15"/>
  <c r="J23" i="15"/>
  <c r="J22" i="15"/>
  <c r="J21" i="15"/>
  <c r="J20" i="15"/>
  <c r="J19" i="15"/>
  <c r="J18" i="15"/>
  <c r="Y24" i="51" s="1"/>
  <c r="U21" i="51" s="1"/>
  <c r="N28" i="35" l="1"/>
  <c r="N27" i="35"/>
  <c r="X87" i="35"/>
  <c r="T87" i="35"/>
  <c r="T86" i="35"/>
  <c r="X84" i="35"/>
  <c r="T84" i="35"/>
  <c r="T83" i="35"/>
  <c r="R80" i="35"/>
  <c r="A81" i="35" s="1"/>
  <c r="R72" i="35"/>
  <c r="AA82" i="35" s="1"/>
  <c r="A75" i="35" s="1"/>
  <c r="R70" i="35"/>
  <c r="AA78" i="35" s="1"/>
  <c r="A71" i="35" s="1"/>
  <c r="R68" i="35"/>
  <c r="R65" i="35"/>
  <c r="T64" i="35"/>
  <c r="T62" i="35"/>
  <c r="U61" i="35"/>
  <c r="T61" i="35"/>
  <c r="U60" i="35"/>
  <c r="R59" i="35"/>
  <c r="A60" i="35" s="1"/>
  <c r="Z58" i="35"/>
  <c r="AB58" i="35" s="1"/>
  <c r="A59" i="35"/>
  <c r="T56" i="35"/>
  <c r="T51" i="35"/>
  <c r="U50" i="35"/>
  <c r="T50" i="35"/>
  <c r="A51" i="35"/>
  <c r="T55" i="35"/>
  <c r="R54" i="35"/>
  <c r="A54" i="35"/>
  <c r="A46" i="35"/>
  <c r="A43" i="35"/>
  <c r="R41" i="35"/>
  <c r="R40" i="35"/>
  <c r="T39" i="35"/>
  <c r="W38" i="35"/>
  <c r="V38" i="35"/>
  <c r="U38" i="35"/>
  <c r="T37" i="35"/>
  <c r="W36" i="35"/>
  <c r="Y36" i="35" s="1"/>
  <c r="R36" i="35"/>
  <c r="U35" i="35"/>
  <c r="T35" i="35"/>
  <c r="U34" i="35"/>
  <c r="T34" i="35"/>
  <c r="A35" i="35"/>
  <c r="U33" i="35"/>
  <c r="T33" i="35"/>
  <c r="U32" i="35"/>
  <c r="T32" i="35"/>
  <c r="A33" i="35"/>
  <c r="U31" i="35"/>
  <c r="T31" i="35"/>
  <c r="U30" i="35"/>
  <c r="T30" i="35"/>
  <c r="A32" i="35"/>
  <c r="I28" i="35"/>
  <c r="A23" i="35"/>
  <c r="AA24" i="35"/>
  <c r="Z24" i="35"/>
  <c r="Y24" i="35"/>
  <c r="X24" i="35"/>
  <c r="T24" i="35"/>
  <c r="AA23" i="35"/>
  <c r="Z23" i="35"/>
  <c r="X23" i="35"/>
  <c r="T23" i="35"/>
  <c r="AA22" i="35"/>
  <c r="Z22" i="35"/>
  <c r="X22" i="35"/>
  <c r="T22" i="35"/>
  <c r="R16" i="35"/>
  <c r="A16" i="35" s="1"/>
  <c r="R11" i="35"/>
  <c r="R10" i="35"/>
  <c r="R9" i="35"/>
  <c r="R8" i="35"/>
  <c r="R7" i="35"/>
  <c r="L1" i="35"/>
  <c r="A37" i="35" l="1"/>
  <c r="T48" i="35"/>
  <c r="T47" i="35"/>
  <c r="U47" i="35"/>
  <c r="AA77" i="35"/>
  <c r="N72" i="35" s="1"/>
  <c r="N29" i="35"/>
  <c r="AB24" i="35"/>
  <c r="Y22" i="35"/>
  <c r="AB22" i="35"/>
  <c r="Y23" i="35"/>
  <c r="AB23" i="35"/>
  <c r="R6" i="35"/>
  <c r="K6" i="35" s="1"/>
  <c r="A30" i="35"/>
  <c r="A47" i="35"/>
  <c r="AA79" i="35"/>
  <c r="N76" i="35" s="1"/>
  <c r="I29" i="35"/>
  <c r="T19" i="35" s="1"/>
  <c r="D21" i="35" s="1"/>
  <c r="AB59" i="35"/>
  <c r="O54" i="35" s="1"/>
  <c r="U21" i="35" l="1"/>
  <c r="R27" i="35" l="1"/>
  <c r="U19" i="35"/>
  <c r="S19" i="35"/>
  <c r="A21" i="35" l="1"/>
  <c r="L29" i="35"/>
  <c r="T13" i="3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O9" authorId="0" shapeId="0" xr:uid="{00000000-0006-0000-0000-000001000000}">
      <text>
        <r>
          <rPr>
            <b/>
            <sz val="14"/>
            <color indexed="81"/>
            <rFont val="ＭＳ Ｐゴシック"/>
            <family val="3"/>
            <charset val="128"/>
          </rPr>
          <t>押印不要です。</t>
        </r>
      </text>
    </comment>
    <comment ref="L29" authorId="0" shapeId="0" xr:uid="{00000000-0006-0000-0000-000002000000}">
      <text>
        <r>
          <rPr>
            <b/>
            <sz val="14"/>
            <color indexed="81"/>
            <rFont val="ＭＳ Ｐゴシック"/>
            <family val="3"/>
            <charset val="128"/>
          </rPr>
          <t>寄附額に対する商品合計金額の割合を示します。27％以内に収まるようお願いします。</t>
        </r>
      </text>
    </comment>
    <comment ref="Q31" authorId="0" shapeId="0" xr:uid="{00000000-0006-0000-0000-000003000000}">
      <text>
        <r>
          <rPr>
            <b/>
            <sz val="12"/>
            <color indexed="81"/>
            <rFont val="ＭＳ Ｐゴシック"/>
            <family val="3"/>
            <charset val="128"/>
          </rPr>
          <t>送料の上限金額です。</t>
        </r>
      </text>
    </comment>
    <comment ref="G45" authorId="0" shapeId="0" xr:uid="{00000000-0006-0000-0000-000004000000}">
      <text>
        <r>
          <rPr>
            <b/>
            <sz val="12"/>
            <color indexed="81"/>
            <rFont val="ＭＳ Ｐゴシック"/>
            <family val="3"/>
            <charset val="128"/>
          </rPr>
          <t>決済完了し、出荷依頼後、発送されるまでの期間の目途を入力してください。
最短：10日以内
※「14日程度で出荷」の設定が多いです。
決済完了（寄附者様が注文し決済完了した日）から１営業日後に事業者様へ出荷依頼しております。
土日祝日を挟んだ場合は決済から出荷依頼まで日数がかかりますのでご注意願います。</t>
        </r>
      </text>
    </comment>
    <comment ref="G47" authorId="0" shapeId="0" xr:uid="{00000000-0006-0000-0000-000005000000}">
      <text>
        <r>
          <rPr>
            <b/>
            <sz val="12"/>
            <color indexed="81"/>
            <rFont val="ＭＳ Ｐゴシック"/>
            <family val="3"/>
            <charset val="128"/>
          </rPr>
          <t>11　配送不可エリア
・配送できない地域があればを選択してください。
・その他を選んだ場合は、該当地域名を記入してください。
・また、配送不可とする理由を詳細に記入してください。
※理由の例
・「商品が傷みやすく、遠距離の配送ができないため。」
・「配送に日数がかかり、消費期限が確保できない。」など
※配送コストが高額になるは理由にできません。送料が基準から外れる場合は、根拠資料を作成の上ご相談ください。</t>
        </r>
      </text>
    </comment>
    <comment ref="E78" authorId="0" shapeId="0" xr:uid="{00000000-0006-0000-0000-000006000000}">
      <text>
        <r>
          <rPr>
            <b/>
            <sz val="12"/>
            <color indexed="81"/>
            <rFont val="ＭＳ Ｐゴシック"/>
            <family val="3"/>
            <charset val="128"/>
          </rPr>
          <t>物販ECサイトは掲載できません。</t>
        </r>
      </text>
    </comment>
    <comment ref="E83" authorId="0" shapeId="0" xr:uid="{00000000-0006-0000-0000-000007000000}">
      <text>
        <r>
          <rPr>
            <b/>
            <sz val="12"/>
            <color indexed="81"/>
            <rFont val="MS P ゴシック"/>
            <family val="3"/>
            <charset val="128"/>
          </rPr>
          <t>該当する地場産品基準を選択してください。</t>
        </r>
        <r>
          <rPr>
            <sz val="12"/>
            <color indexed="81"/>
            <rFont val="MS P ゴシック"/>
            <family val="3"/>
            <charset val="128"/>
          </rPr>
          <t xml:space="preserve">
</t>
        </r>
      </text>
    </comment>
    <comment ref="D84" authorId="0" shapeId="0" xr:uid="{00000000-0006-0000-0000-000008000000}">
      <text>
        <r>
          <rPr>
            <b/>
            <sz val="12"/>
            <color indexed="81"/>
            <rFont val="MS P ゴシック"/>
            <family val="3"/>
            <charset val="128"/>
          </rPr>
          <t>※基準については、【参考】シートをご参考ください。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O9" authorId="0" shapeId="0" xr:uid="{00000000-0006-0000-0100-000001000000}">
      <text>
        <r>
          <rPr>
            <b/>
            <sz val="14"/>
            <color indexed="81"/>
            <rFont val="ＭＳ Ｐゴシック"/>
            <family val="3"/>
            <charset val="128"/>
          </rPr>
          <t>押印不要です。</t>
        </r>
      </text>
    </comment>
    <comment ref="L29" authorId="0" shapeId="0" xr:uid="{00000000-0006-0000-0100-000002000000}">
      <text>
        <r>
          <rPr>
            <b/>
            <sz val="14"/>
            <color indexed="81"/>
            <rFont val="ＭＳ Ｐゴシック"/>
            <family val="3"/>
            <charset val="128"/>
          </rPr>
          <t>寄附額に対する商品合計金額の割合を示します。27％以内に収まるようお願いします。</t>
        </r>
      </text>
    </comment>
    <comment ref="Q31" authorId="0" shapeId="0" xr:uid="{00000000-0006-0000-0100-000003000000}">
      <text>
        <r>
          <rPr>
            <b/>
            <sz val="12"/>
            <color indexed="81"/>
            <rFont val="ＭＳ Ｐゴシック"/>
            <family val="3"/>
            <charset val="128"/>
          </rPr>
          <t>送料の上限金額です。</t>
        </r>
      </text>
    </comment>
    <comment ref="G45" authorId="0" shapeId="0" xr:uid="{00000000-0006-0000-0100-000004000000}">
      <text>
        <r>
          <rPr>
            <b/>
            <sz val="12"/>
            <color indexed="81"/>
            <rFont val="ＭＳ Ｐゴシック"/>
            <family val="3"/>
            <charset val="128"/>
          </rPr>
          <t>決済完了し、出荷依頼後、発送されるまでの期間の目途を入力してください。
最短：10日以内
※「14日程度で出荷」の設定が多いです。
決済完了（寄附者様が注文し決済完了した日）から１営業日後に事業者様へ出荷依頼しております。
土日祝日を挟んだ場合は決済から出荷依頼まで日数がかかりますのでご注意願います。</t>
        </r>
      </text>
    </comment>
    <comment ref="G47" authorId="0" shapeId="0" xr:uid="{00000000-0006-0000-0100-000005000000}">
      <text>
        <r>
          <rPr>
            <b/>
            <sz val="12"/>
            <color indexed="81"/>
            <rFont val="ＭＳ Ｐゴシック"/>
            <family val="3"/>
            <charset val="128"/>
          </rPr>
          <t>11　配送不可エリア
・配送できない地域があればを選択してください。
・その他を選んだ場合は、該当地域名を記入してください。
・また、配送不可とする理由を詳細に記入してください。
※理由の例
・「商品が傷みやすく、遠距離の配送ができないため。」
・「配送に日数がかかり、消費期限が確保できない。」など
※配送コストが高額になるは理由にできません。送料が基準から外れる場合は、根拠資料を作成の上ご相談ください。</t>
        </r>
      </text>
    </comment>
    <comment ref="E78" authorId="0" shapeId="0" xr:uid="{00000000-0006-0000-0100-000006000000}">
      <text>
        <r>
          <rPr>
            <b/>
            <sz val="12"/>
            <color indexed="81"/>
            <rFont val="ＭＳ Ｐゴシック"/>
            <family val="3"/>
            <charset val="128"/>
          </rPr>
          <t>物販ECサイトは掲載できません。</t>
        </r>
      </text>
    </comment>
    <comment ref="E83" authorId="0" shapeId="0" xr:uid="{00000000-0006-0000-0100-000007000000}">
      <text>
        <r>
          <rPr>
            <b/>
            <sz val="12"/>
            <color indexed="81"/>
            <rFont val="MS P ゴシック"/>
            <family val="3"/>
            <charset val="128"/>
          </rPr>
          <t>該当する地場産品基準を選択してください。</t>
        </r>
        <r>
          <rPr>
            <sz val="12"/>
            <color indexed="81"/>
            <rFont val="MS P ゴシック"/>
            <family val="3"/>
            <charset val="128"/>
          </rPr>
          <t xml:space="preserve">
</t>
        </r>
      </text>
    </comment>
    <comment ref="D84" authorId="0" shapeId="0" xr:uid="{00000000-0006-0000-0100-000008000000}">
      <text>
        <r>
          <rPr>
            <b/>
            <sz val="12"/>
            <color indexed="81"/>
            <rFont val="MS P ゴシック"/>
            <family val="3"/>
            <charset val="128"/>
          </rPr>
          <t>※基準については、【参考】シートをご参考ください。</t>
        </r>
      </text>
    </comment>
  </commentList>
</comments>
</file>

<file path=xl/sharedStrings.xml><?xml version="1.0" encoding="utf-8"?>
<sst xmlns="http://schemas.openxmlformats.org/spreadsheetml/2006/main" count="575" uniqueCount="283">
  <si>
    <t>浜田市ふるさと寄附に係る特産品等提案書</t>
    <rPh sb="0" eb="3">
      <t>ハマダシ</t>
    </rPh>
    <rPh sb="7" eb="9">
      <t>キフ</t>
    </rPh>
    <rPh sb="10" eb="11">
      <t>カカ</t>
    </rPh>
    <rPh sb="12" eb="15">
      <t>トクサンヒン</t>
    </rPh>
    <rPh sb="15" eb="16">
      <t>トウ</t>
    </rPh>
    <rPh sb="16" eb="19">
      <t>テイアンショ</t>
    </rPh>
    <phoneticPr fontId="3"/>
  </si>
  <si>
    <t>浜田市長　様</t>
    <rPh sb="0" eb="4">
      <t>ハマダシチョウ</t>
    </rPh>
    <rPh sb="5" eb="6">
      <t>サマ</t>
    </rPh>
    <phoneticPr fontId="3"/>
  </si>
  <si>
    <t>事業者名</t>
    <rPh sb="0" eb="3">
      <t>ジギョウシャ</t>
    </rPh>
    <rPh sb="3" eb="4">
      <t>メイ</t>
    </rPh>
    <phoneticPr fontId="3"/>
  </si>
  <si>
    <t>代表者職名</t>
    <rPh sb="0" eb="3">
      <t>ダイヒョウシャ</t>
    </rPh>
    <rPh sb="3" eb="4">
      <t>ショク</t>
    </rPh>
    <rPh sb="4" eb="5">
      <t>メイ</t>
    </rPh>
    <phoneticPr fontId="3"/>
  </si>
  <si>
    <t>代表者氏名</t>
    <rPh sb="0" eb="3">
      <t>ダイヒョウシャ</t>
    </rPh>
    <rPh sb="3" eb="5">
      <t>シメイ</t>
    </rPh>
    <phoneticPr fontId="3"/>
  </si>
  <si>
    <t>所在地</t>
    <rPh sb="0" eb="3">
      <t>ショザイチ</t>
    </rPh>
    <phoneticPr fontId="3"/>
  </si>
  <si>
    <t>電話番号</t>
    <rPh sb="0" eb="2">
      <t>デンワ</t>
    </rPh>
    <rPh sb="2" eb="4">
      <t>バンゴウ</t>
    </rPh>
    <phoneticPr fontId="3"/>
  </si>
  <si>
    <t>ポイント商品</t>
    <rPh sb="4" eb="6">
      <t>ショウヒン</t>
    </rPh>
    <phoneticPr fontId="3"/>
  </si>
  <si>
    <t>〔</t>
    <phoneticPr fontId="3"/>
  </si>
  <si>
    <t>）</t>
    <phoneticPr fontId="3"/>
  </si>
  <si>
    <t>（商品番号：</t>
    <rPh sb="1" eb="3">
      <t>ショウヒン</t>
    </rPh>
    <rPh sb="3" eb="5">
      <t>バンゴウ</t>
    </rPh>
    <phoneticPr fontId="3"/>
  </si>
  <si>
    <t>項目</t>
    <rPh sb="0" eb="2">
      <t>コウモク</t>
    </rPh>
    <phoneticPr fontId="3"/>
  </si>
  <si>
    <t>⑴　市へ提供する金額</t>
    <rPh sb="2" eb="3">
      <t>シ</t>
    </rPh>
    <rPh sb="4" eb="6">
      <t>テイキョウ</t>
    </rPh>
    <rPh sb="8" eb="10">
      <t>キンガク</t>
    </rPh>
    <phoneticPr fontId="3"/>
  </si>
  <si>
    <t>小計　Ⓐ</t>
    <rPh sb="0" eb="2">
      <t>ショウケイ</t>
    </rPh>
    <phoneticPr fontId="3"/>
  </si>
  <si>
    <t>円</t>
    <rPh sb="0" eb="1">
      <t>エン</t>
    </rPh>
    <phoneticPr fontId="3"/>
  </si>
  <si>
    <t>配送回数　Ⓑ</t>
    <rPh sb="0" eb="2">
      <t>ハイソウ</t>
    </rPh>
    <rPh sb="2" eb="4">
      <t>カイスウ</t>
    </rPh>
    <phoneticPr fontId="3"/>
  </si>
  <si>
    <t>回</t>
    <rPh sb="0" eb="1">
      <t>カイ</t>
    </rPh>
    <phoneticPr fontId="3"/>
  </si>
  <si>
    <r>
      <t>回配送商品:</t>
    </r>
    <r>
      <rPr>
        <sz val="10"/>
        <color theme="1"/>
        <rFont val="Meiryo UI"/>
        <family val="3"/>
        <charset val="128"/>
      </rPr>
      <t>未記入の場合は1回とする。</t>
    </r>
    <r>
      <rPr>
        <sz val="11"/>
        <color theme="1"/>
        <rFont val="Meiryo UI"/>
        <family val="3"/>
        <charset val="128"/>
      </rPr>
      <t>〕</t>
    </r>
    <rPh sb="0" eb="1">
      <t>カイ</t>
    </rPh>
    <rPh sb="1" eb="3">
      <t>ハイソウ</t>
    </rPh>
    <rPh sb="3" eb="5">
      <t>ショウヒン</t>
    </rPh>
    <rPh sb="6" eb="9">
      <t>ミキニュウ</t>
    </rPh>
    <rPh sb="10" eb="12">
      <t>バアイ</t>
    </rPh>
    <rPh sb="14" eb="15">
      <t>カイ</t>
    </rPh>
    <phoneticPr fontId="3"/>
  </si>
  <si>
    <t>日以内に出荷</t>
    <rPh sb="0" eb="1">
      <t>ニチ</t>
    </rPh>
    <rPh sb="1" eb="3">
      <t>イナイ</t>
    </rPh>
    <rPh sb="4" eb="6">
      <t>シュッカ</t>
    </rPh>
    <phoneticPr fontId="3"/>
  </si>
  <si>
    <t>その他</t>
    <rPh sb="2" eb="3">
      <t>タ</t>
    </rPh>
    <phoneticPr fontId="3"/>
  </si>
  <si>
    <t>（</t>
    <phoneticPr fontId="3"/>
  </si>
  <si>
    <t>～</t>
    <phoneticPr fontId="3"/>
  </si>
  <si>
    <t>（商品の保管方法・活用方法など）</t>
    <rPh sb="1" eb="3">
      <t>ショウヒン</t>
    </rPh>
    <rPh sb="4" eb="6">
      <t>ホカン</t>
    </rPh>
    <rPh sb="6" eb="8">
      <t>ホウホウ</t>
    </rPh>
    <rPh sb="9" eb="11">
      <t>カツヨウ</t>
    </rPh>
    <rPh sb="11" eb="13">
      <t>ホウホウ</t>
    </rPh>
    <phoneticPr fontId="3"/>
  </si>
  <si>
    <t>（特定原材料）</t>
    <rPh sb="1" eb="3">
      <t>トクテイ</t>
    </rPh>
    <rPh sb="3" eb="6">
      <t>ゲンザイリョウ</t>
    </rPh>
    <phoneticPr fontId="3"/>
  </si>
  <si>
    <t>　浜田市ふるさと寄附に係る特産品等提案募集要項に基づき、下記のとおり提案します。なお、提案にあたっては、個人情報の保護など同要項を遵守することを誓約します。また、特産品等の決定に際して市長が市税の納付状況について調査することに同意します。</t>
    <rPh sb="1" eb="4">
      <t>ハマダシ</t>
    </rPh>
    <rPh sb="8" eb="10">
      <t>キフ</t>
    </rPh>
    <rPh sb="11" eb="12">
      <t>カカ</t>
    </rPh>
    <rPh sb="13" eb="16">
      <t>トクサンヒン</t>
    </rPh>
    <rPh sb="16" eb="17">
      <t>トウ</t>
    </rPh>
    <rPh sb="17" eb="19">
      <t>テイアン</t>
    </rPh>
    <rPh sb="19" eb="21">
      <t>ボシュウ</t>
    </rPh>
    <rPh sb="21" eb="23">
      <t>ヨウコウ</t>
    </rPh>
    <rPh sb="24" eb="25">
      <t>モト</t>
    </rPh>
    <rPh sb="28" eb="30">
      <t>カキ</t>
    </rPh>
    <rPh sb="34" eb="36">
      <t>テイアン</t>
    </rPh>
    <rPh sb="43" eb="45">
      <t>テイアン</t>
    </rPh>
    <rPh sb="52" eb="54">
      <t>コジン</t>
    </rPh>
    <rPh sb="54" eb="56">
      <t>ジョウホウ</t>
    </rPh>
    <rPh sb="57" eb="59">
      <t>ホゴ</t>
    </rPh>
    <rPh sb="61" eb="62">
      <t>ドウ</t>
    </rPh>
    <rPh sb="62" eb="64">
      <t>ヨウコウ</t>
    </rPh>
    <rPh sb="65" eb="67">
      <t>ジュンシュ</t>
    </rPh>
    <rPh sb="72" eb="74">
      <t>セイヤク</t>
    </rPh>
    <rPh sb="81" eb="84">
      <t>トクサンヒン</t>
    </rPh>
    <rPh sb="84" eb="85">
      <t>トウ</t>
    </rPh>
    <rPh sb="86" eb="88">
      <t>ケッテイ</t>
    </rPh>
    <rPh sb="89" eb="90">
      <t>サイ</t>
    </rPh>
    <rPh sb="92" eb="94">
      <t>シチョウ</t>
    </rPh>
    <rPh sb="95" eb="96">
      <t>シ</t>
    </rPh>
    <rPh sb="96" eb="97">
      <t>ゼイ</t>
    </rPh>
    <rPh sb="98" eb="100">
      <t>ノウフ</t>
    </rPh>
    <rPh sb="100" eb="102">
      <t>ジョウキョウ</t>
    </rPh>
    <rPh sb="106" eb="108">
      <t>チョウサ</t>
    </rPh>
    <rPh sb="113" eb="115">
      <t>ドウイ</t>
    </rPh>
    <phoneticPr fontId="3"/>
  </si>
  <si>
    <t>URL:</t>
    <phoneticPr fontId="3"/>
  </si>
  <si>
    <t>個（セット）限り</t>
    <rPh sb="0" eb="1">
      <t>コ</t>
    </rPh>
    <rPh sb="6" eb="7">
      <t>カギ</t>
    </rPh>
    <phoneticPr fontId="3"/>
  </si>
  <si>
    <t>・</t>
    <phoneticPr fontId="3"/>
  </si>
  <si>
    <t>)</t>
    <phoneticPr fontId="3"/>
  </si>
  <si>
    <t>(指定なし：</t>
    <rPh sb="1" eb="3">
      <t>シテイ</t>
    </rPh>
    <phoneticPr fontId="3"/>
  </si>
  <si>
    <t>cm</t>
    <phoneticPr fontId="3"/>
  </si>
  <si>
    <t>kg</t>
    <phoneticPr fontId="3"/>
  </si>
  <si>
    <t>解除⇒</t>
    <rPh sb="0" eb="2">
      <t>カイジョ</t>
    </rPh>
    <phoneticPr fontId="3"/>
  </si>
  <si>
    <t>字数⇒</t>
    <rPh sb="0" eb="2">
      <t>ジスウ</t>
    </rPh>
    <phoneticPr fontId="3"/>
  </si>
  <si>
    <t>担当者名：</t>
    <rPh sb="0" eb="3">
      <t>タントウシャ</t>
    </rPh>
    <rPh sb="3" eb="4">
      <t>メイ</t>
    </rPh>
    <phoneticPr fontId="3"/>
  </si>
  <si>
    <t>電話番号：</t>
    <rPh sb="0" eb="2">
      <t>デンワ</t>
    </rPh>
    <rPh sb="2" eb="4">
      <t>バンゴウ</t>
    </rPh>
    <phoneticPr fontId="3"/>
  </si>
  <si>
    <t>メール：</t>
    <phoneticPr fontId="3"/>
  </si>
  <si>
    <t>〔添付書類〕</t>
    <rPh sb="1" eb="3">
      <t>テンプ</t>
    </rPh>
    <rPh sb="3" eb="5">
      <t>ショルイ</t>
    </rPh>
    <phoneticPr fontId="3"/>
  </si>
  <si>
    <t>1　特産品の写真（ア　商品写真1枚以上（主となる写真は横長）、イ　荷姿写真1枚以上）</t>
    <rPh sb="2" eb="5">
      <t>トクサンヒン</t>
    </rPh>
    <rPh sb="6" eb="8">
      <t>シャシン</t>
    </rPh>
    <rPh sb="11" eb="13">
      <t>ショウヒン</t>
    </rPh>
    <rPh sb="13" eb="15">
      <t>シャシン</t>
    </rPh>
    <rPh sb="16" eb="17">
      <t>マイ</t>
    </rPh>
    <rPh sb="17" eb="19">
      <t>イジョウ</t>
    </rPh>
    <rPh sb="20" eb="21">
      <t>シュ</t>
    </rPh>
    <rPh sb="24" eb="26">
      <t>シャシン</t>
    </rPh>
    <rPh sb="27" eb="28">
      <t>ヨコ</t>
    </rPh>
    <rPh sb="28" eb="29">
      <t>ナガ</t>
    </rPh>
    <rPh sb="33" eb="35">
      <t>ニスガタ</t>
    </rPh>
    <rPh sb="35" eb="37">
      <t>シャシン</t>
    </rPh>
    <rPh sb="38" eb="39">
      <t>マイ</t>
    </rPh>
    <rPh sb="39" eb="41">
      <t>イジョウ</t>
    </rPh>
    <phoneticPr fontId="3"/>
  </si>
  <si>
    <t>2　原材料を確認するための商品ラベル（加工食品の場合のみ）</t>
    <rPh sb="2" eb="5">
      <t>ゲンザイリョウ</t>
    </rPh>
    <rPh sb="6" eb="8">
      <t>カクニン</t>
    </rPh>
    <rPh sb="13" eb="15">
      <t>ショウヒン</t>
    </rPh>
    <rPh sb="19" eb="21">
      <t>カコウ</t>
    </rPh>
    <rPh sb="21" eb="23">
      <t>ショクヒン</t>
    </rPh>
    <rPh sb="24" eb="26">
      <t>バアイ</t>
    </rPh>
    <phoneticPr fontId="3"/>
  </si>
  <si>
    <t>重さ：</t>
    <rPh sb="0" eb="1">
      <t>オモ</t>
    </rPh>
    <phoneticPr fontId="3"/>
  </si>
  <si>
    <t>サイズ(3辺の長さ)：</t>
    <rPh sb="5" eb="6">
      <t>ヘン</t>
    </rPh>
    <rPh sb="7" eb="8">
      <t>ナガ</t>
    </rPh>
    <phoneticPr fontId="3"/>
  </si>
  <si>
    <t>出荷ルール：</t>
    <rPh sb="0" eb="2">
      <t>シュッカ</t>
    </rPh>
    <phoneticPr fontId="3"/>
  </si>
  <si>
    <t>ギフト用包装：</t>
    <rPh sb="3" eb="4">
      <t>ヨウ</t>
    </rPh>
    <rPh sb="4" eb="6">
      <t>ホウソウ</t>
    </rPh>
    <phoneticPr fontId="3"/>
  </si>
  <si>
    <t>熨斗(のし)：</t>
    <rPh sb="0" eb="2">
      <t>ノシ</t>
    </rPh>
    <phoneticPr fontId="3"/>
  </si>
  <si>
    <t>配送不可の理由：</t>
    <rPh sb="0" eb="2">
      <t>ハイソウ</t>
    </rPh>
    <rPh sb="2" eb="4">
      <t>フカ</t>
    </rPh>
    <rPh sb="5" eb="7">
      <t>リユウ</t>
    </rPh>
    <phoneticPr fontId="3"/>
  </si>
  <si>
    <t>賞味期限：</t>
    <rPh sb="0" eb="2">
      <t>ショウミ</t>
    </rPh>
    <rPh sb="2" eb="4">
      <t>キゲン</t>
    </rPh>
    <phoneticPr fontId="3"/>
  </si>
  <si>
    <t>消費期限：</t>
    <rPh sb="0" eb="2">
      <t>ショウヒ</t>
    </rPh>
    <rPh sb="2" eb="4">
      <t>キゲン</t>
    </rPh>
    <phoneticPr fontId="3"/>
  </si>
  <si>
    <t>佐川急便</t>
    <rPh sb="0" eb="2">
      <t>サガワ</t>
    </rPh>
    <rPh sb="2" eb="4">
      <t>キュウビン</t>
    </rPh>
    <phoneticPr fontId="3"/>
  </si>
  <si>
    <t>クロネコヤマト</t>
    <phoneticPr fontId="3"/>
  </si>
  <si>
    <t>ゆうパック</t>
    <phoneticPr fontId="3"/>
  </si>
  <si>
    <t>サイズ</t>
    <phoneticPr fontId="3"/>
  </si>
  <si>
    <t>重さ</t>
    <rPh sb="0" eb="1">
      <t>オモ</t>
    </rPh>
    <phoneticPr fontId="3"/>
  </si>
  <si>
    <t>佐川クール</t>
    <rPh sb="0" eb="2">
      <t>サガワ</t>
    </rPh>
    <phoneticPr fontId="3"/>
  </si>
  <si>
    <t>該当なし</t>
    <rPh sb="0" eb="2">
      <t>ガイトウ</t>
    </rPh>
    <phoneticPr fontId="3"/>
  </si>
  <si>
    <t>ヤマトクール</t>
    <phoneticPr fontId="3"/>
  </si>
  <si>
    <t>ゆうクール</t>
    <phoneticPr fontId="3"/>
  </si>
  <si>
    <t>佐川</t>
    <rPh sb="0" eb="2">
      <t>サガワ</t>
    </rPh>
    <phoneticPr fontId="3"/>
  </si>
  <si>
    <t>ヤマト</t>
    <phoneticPr fontId="3"/>
  </si>
  <si>
    <t>クール</t>
    <phoneticPr fontId="3"/>
  </si>
  <si>
    <t>常温</t>
    <rPh sb="0" eb="2">
      <t>ジョウオン</t>
    </rPh>
    <phoneticPr fontId="3"/>
  </si>
  <si>
    <t>Max</t>
    <phoneticPr fontId="3"/>
  </si>
  <si>
    <t>1p単位</t>
    <rPh sb="2" eb="4">
      <t>タンイ</t>
    </rPh>
    <phoneticPr fontId="3"/>
  </si>
  <si>
    <t>対象p</t>
    <rPh sb="0" eb="2">
      <t>タイショウ</t>
    </rPh>
    <phoneticPr fontId="3"/>
  </si>
  <si>
    <t>返礼割合</t>
    <rPh sb="0" eb="2">
      <t>ヘンレイ</t>
    </rPh>
    <rPh sb="2" eb="4">
      <t>ワリアイ</t>
    </rPh>
    <phoneticPr fontId="3"/>
  </si>
  <si>
    <t>←</t>
    <phoneticPr fontId="3"/>
  </si>
  <si>
    <t>夕方までにお預かりしたお荷物を翌朝10時までに配達いたします。</t>
    <phoneticPr fontId="3"/>
  </si>
  <si>
    <t>ヤマトタイムサービス</t>
    <phoneticPr fontId="3"/>
  </si>
  <si>
    <t>佐川ジャストタイム便</t>
    <rPh sb="0" eb="2">
      <t>サガワ</t>
    </rPh>
    <rPh sb="9" eb="10">
      <t>ビン</t>
    </rPh>
    <phoneticPr fontId="3"/>
  </si>
  <si>
    <t>←</t>
    <phoneticPr fontId="3"/>
  </si>
  <si>
    <t>「翌日中配達」「翌日午前中配達」「飛脚ジャストタイム便（翌日時間指定便）」は、航空輸送料金。</t>
    <phoneticPr fontId="3"/>
  </si>
  <si>
    <t>"指定不可"</t>
    <rPh sb="1" eb="3">
      <t>シテイ</t>
    </rPh>
    <rPh sb="3" eb="5">
      <t>フカ</t>
    </rPh>
    <phoneticPr fontId="3"/>
  </si>
  <si>
    <t>宅配料金一覧</t>
    <rPh sb="0" eb="2">
      <t>タクハイ</t>
    </rPh>
    <rPh sb="2" eb="4">
      <t>リョウキン</t>
    </rPh>
    <rPh sb="4" eb="6">
      <t>イチラン</t>
    </rPh>
    <phoneticPr fontId="3"/>
  </si>
  <si>
    <t>2p単位</t>
    <rPh sb="2" eb="4">
      <t>タンイ</t>
    </rPh>
    <phoneticPr fontId="3"/>
  </si>
  <si>
    <t>（様式1）</t>
    <rPh sb="1" eb="3">
      <t>ヨウシキ</t>
    </rPh>
    <phoneticPr fontId="3"/>
  </si>
  <si>
    <t>HP上のコンテンツ使用に同意する。</t>
    <rPh sb="2" eb="3">
      <t>ジョウ</t>
    </rPh>
    <rPh sb="9" eb="11">
      <t>シヨウ</t>
    </rPh>
    <rPh sb="12" eb="14">
      <t>ドウイ</t>
    </rPh>
    <phoneticPr fontId="3"/>
  </si>
  <si>
    <t>10p単位</t>
    <rPh sb="3" eb="5">
      <t>タンイ</t>
    </rPh>
    <phoneticPr fontId="3"/>
  </si>
  <si>
    <t>（注）コース商品で、回ごとに送る商品等が異なる場合は、平均の金額を算出してください。</t>
    <rPh sb="1" eb="2">
      <t>チュウ</t>
    </rPh>
    <rPh sb="14" eb="15">
      <t>オク</t>
    </rPh>
    <rPh sb="16" eb="18">
      <t>ショウヒン</t>
    </rPh>
    <rPh sb="18" eb="19">
      <t>トウ</t>
    </rPh>
    <rPh sb="30" eb="32">
      <t>キンガク</t>
    </rPh>
    <phoneticPr fontId="3"/>
  </si>
  <si>
    <t>本体価格（税込み）　ⓐ</t>
    <rPh sb="0" eb="2">
      <t>ホンタイ</t>
    </rPh>
    <rPh sb="2" eb="4">
      <t>カカク</t>
    </rPh>
    <rPh sb="5" eb="7">
      <t>ゼイコ</t>
    </rPh>
    <phoneticPr fontId="3"/>
  </si>
  <si>
    <t>　HP上のコンテンツ使用に同意する。</t>
    <rPh sb="3" eb="4">
      <t>ジョウ</t>
    </rPh>
    <rPh sb="10" eb="12">
      <t>シヨウ</t>
    </rPh>
    <rPh sb="13" eb="15">
      <t>ドウイ</t>
    </rPh>
    <phoneticPr fontId="3"/>
  </si>
  <si>
    <t>梱包料（税込み）  ©</t>
    <rPh sb="0" eb="3">
      <t>コンポウリョウ</t>
    </rPh>
    <rPh sb="4" eb="6">
      <t>ゼイコ</t>
    </rPh>
    <phoneticPr fontId="3"/>
  </si>
  <si>
    <t>合計　Ⓐ×Ⓑ　（ポイントに対する割合）</t>
    <rPh sb="0" eb="2">
      <t>ゴウケイ</t>
    </rPh>
    <phoneticPr fontId="3"/>
  </si>
  <si>
    <t>⑵　店頭等で販売する場合の金額</t>
    <phoneticPr fontId="3"/>
  </si>
  <si>
    <t>（特定原材料に準ずるもの）</t>
    <rPh sb="1" eb="3">
      <t>トクテイ</t>
    </rPh>
    <rPh sb="3" eb="6">
      <t>ゲンザイリョウ</t>
    </rPh>
    <rPh sb="7" eb="8">
      <t>ジュン</t>
    </rPh>
    <phoneticPr fontId="3"/>
  </si>
  <si>
    <t>※すべて消費税10％込みの価格です</t>
    <phoneticPr fontId="3"/>
  </si>
  <si>
    <t>（様式1別紙）</t>
    <rPh sb="1" eb="3">
      <t>ヨウシキ</t>
    </rPh>
    <rPh sb="4" eb="6">
      <t>ベッシ</t>
    </rPh>
    <phoneticPr fontId="3"/>
  </si>
  <si>
    <t>№1</t>
    <phoneticPr fontId="3"/>
  </si>
  <si>
    <t>№2</t>
    <phoneticPr fontId="3"/>
  </si>
  <si>
    <t>決済から</t>
    <rPh sb="0" eb="2">
      <t>ケッサイ</t>
    </rPh>
    <phoneticPr fontId="3"/>
  </si>
  <si>
    <t>（</t>
    <phoneticPr fontId="3"/>
  </si>
  <si>
    <t>日</t>
    <rPh sb="0" eb="1">
      <t>ヒ</t>
    </rPh>
    <phoneticPr fontId="3"/>
  </si>
  <si>
    <t>月</t>
    <rPh sb="0" eb="1">
      <t>ツキ</t>
    </rPh>
    <phoneticPr fontId="3"/>
  </si>
  <si>
    <t>年</t>
    <rPh sb="0" eb="1">
      <t>ネン</t>
    </rPh>
    <phoneticPr fontId="3"/>
  </si>
  <si>
    <t>（</t>
    <phoneticPr fontId="3"/>
  </si>
  <si>
    <t>）</t>
    <phoneticPr fontId="3"/>
  </si>
  <si>
    <t xml:space="preserve"> ↳ 対応可能日 ⇒</t>
    <rPh sb="3" eb="5">
      <t>タイオウ</t>
    </rPh>
    <rPh sb="5" eb="7">
      <t>カノウ</t>
    </rPh>
    <rPh sb="7" eb="8">
      <t>ヒ</t>
    </rPh>
    <phoneticPr fontId="3"/>
  </si>
  <si>
    <t>（</t>
    <phoneticPr fontId="3"/>
  </si>
  <si>
    <t>～</t>
    <phoneticPr fontId="3"/>
  </si>
  <si>
    <t>）</t>
    <phoneticPr fontId="3"/>
  </si>
  <si>
    <t>～</t>
    <phoneticPr fontId="3"/>
  </si>
  <si>
    <t>※食品は必須入力</t>
    <rPh sb="1" eb="3">
      <t>ショクヒン</t>
    </rPh>
    <rPh sb="4" eb="6">
      <t>ヒッス</t>
    </rPh>
    <rPh sb="6" eb="8">
      <t>ニュウリョク</t>
    </rPh>
    <phoneticPr fontId="3"/>
  </si>
  <si>
    <t>日程度で出荷</t>
    <rPh sb="0" eb="1">
      <t>ニチ</t>
    </rPh>
    <rPh sb="1" eb="3">
      <t>テイド</t>
    </rPh>
    <rPh sb="4" eb="6">
      <t>シュッカ</t>
    </rPh>
    <phoneticPr fontId="3"/>
  </si>
  <si>
    <t xml:space="preserve"> ↳今後在庫数を追加（</t>
    <rPh sb="2" eb="4">
      <t>コンゴ</t>
    </rPh>
    <rPh sb="4" eb="6">
      <t>ザイコ</t>
    </rPh>
    <rPh sb="6" eb="7">
      <t>スウ</t>
    </rPh>
    <rPh sb="8" eb="10">
      <t>ツイカ</t>
    </rPh>
    <phoneticPr fontId="3"/>
  </si>
  <si>
    <r>
      <t>）</t>
    </r>
    <r>
      <rPr>
        <b/>
        <sz val="11"/>
        <color rgb="FFFF0000"/>
        <rFont val="Meiryo UI"/>
        <family val="3"/>
        <charset val="128"/>
      </rPr>
      <t>←在庫設定する場合はチェック必須</t>
    </r>
    <phoneticPr fontId="3"/>
  </si>
  <si>
    <t>※在庫変更時にはご連絡をください。</t>
    <rPh sb="1" eb="3">
      <t>ザイコ</t>
    </rPh>
    <rPh sb="3" eb="5">
      <t>ヘンコウ</t>
    </rPh>
    <rPh sb="5" eb="6">
      <t>ジ</t>
    </rPh>
    <rPh sb="9" eb="11">
      <t>レンラク</t>
    </rPh>
    <phoneticPr fontId="3"/>
  </si>
  <si>
    <t>毎月10日前後に発送します。</t>
    <phoneticPr fontId="3"/>
  </si>
  <si>
    <t>http://www.xxxxxxxx.ne.jp</t>
    <phoneticPr fontId="3"/>
  </si>
  <si>
    <t>令和5年3月10日現在</t>
    <rPh sb="0" eb="1">
      <t>レイ</t>
    </rPh>
    <rPh sb="1" eb="2">
      <t>ワ</t>
    </rPh>
    <rPh sb="3" eb="4">
      <t>ネン</t>
    </rPh>
    <rPh sb="5" eb="6">
      <t>ガツ</t>
    </rPh>
    <rPh sb="8" eb="9">
      <t>ヒ</t>
    </rPh>
    <rPh sb="9" eb="11">
      <t>ゲンザイ</t>
    </rPh>
    <phoneticPr fontId="3"/>
  </si>
  <si>
    <t>事業者名</t>
    <rPh sb="0" eb="3">
      <t>ジギョウシャ</t>
    </rPh>
    <rPh sb="3" eb="4">
      <t>メイ</t>
    </rPh>
    <phoneticPr fontId="3"/>
  </si>
  <si>
    <t>2　商品のｷｬｯﾁｺﾋﾟｰ</t>
    <phoneticPr fontId="3"/>
  </si>
  <si>
    <t>5　商品代金※
　（すべて税込み）</t>
    <rPh sb="2" eb="4">
      <t>ショウヒン</t>
    </rPh>
    <rPh sb="4" eb="6">
      <t>ダイキン</t>
    </rPh>
    <rPh sb="13" eb="15">
      <t>ゼイコ</t>
    </rPh>
    <phoneticPr fontId="3"/>
  </si>
  <si>
    <t>6　発送方法等※</t>
    <rPh sb="2" eb="4">
      <t>ハッソウ</t>
    </rPh>
    <rPh sb="4" eb="6">
      <t>ホウホウ</t>
    </rPh>
    <rPh sb="6" eb="7">
      <t>トウ</t>
    </rPh>
    <phoneticPr fontId="3"/>
  </si>
  <si>
    <t>9　内容（容量）※</t>
    <rPh sb="2" eb="4">
      <t>ナイヨウ</t>
    </rPh>
    <rPh sb="5" eb="7">
      <t>ヨウリョウ</t>
    </rPh>
    <phoneticPr fontId="3"/>
  </si>
  <si>
    <t>10　賞味期限等</t>
    <phoneticPr fontId="3"/>
  </si>
  <si>
    <t>11　配送（出荷）※</t>
    <rPh sb="3" eb="5">
      <t>ハイソウ</t>
    </rPh>
    <rPh sb="6" eb="8">
      <t>シュッカ</t>
    </rPh>
    <phoneticPr fontId="3"/>
  </si>
  <si>
    <t>13　受付期間※</t>
    <rPh sb="3" eb="5">
      <t>ウケツケ</t>
    </rPh>
    <rPh sb="5" eb="7">
      <t>キカン</t>
    </rPh>
    <phoneticPr fontId="3"/>
  </si>
  <si>
    <t>14　配送期間※</t>
    <rPh sb="3" eb="5">
      <t>ハイソウ</t>
    </rPh>
    <rPh sb="5" eb="7">
      <t>キカン</t>
    </rPh>
    <phoneticPr fontId="3"/>
  </si>
  <si>
    <t>15　配送日指定※</t>
    <rPh sb="3" eb="5">
      <t>ハイソウ</t>
    </rPh>
    <rPh sb="5" eb="6">
      <t>ビ</t>
    </rPh>
    <rPh sb="6" eb="8">
      <t>シテイ</t>
    </rPh>
    <phoneticPr fontId="3"/>
  </si>
  <si>
    <t>16　提供可能数※</t>
    <phoneticPr fontId="3"/>
  </si>
  <si>
    <t>17　商品の
　　　PRポイント
　　（説明）※</t>
    <phoneticPr fontId="3"/>
  </si>
  <si>
    <t>18　その他の
　　　注意事項</t>
    <rPh sb="5" eb="6">
      <t>タ</t>
    </rPh>
    <rPh sb="11" eb="13">
      <t>チュウイ</t>
    </rPh>
    <rPh sb="13" eb="15">
      <t>ジコウ</t>
    </rPh>
    <phoneticPr fontId="3"/>
  </si>
  <si>
    <t>19　原材料</t>
    <rPh sb="3" eb="6">
      <t>ゲンザイリョウ</t>
    </rPh>
    <phoneticPr fontId="3"/>
  </si>
  <si>
    <t>20　アレルギー
　　　表示※</t>
    <rPh sb="12" eb="14">
      <t>ヒョウジ</t>
    </rPh>
    <phoneticPr fontId="3"/>
  </si>
  <si>
    <t>21　商品又は事業
　　　者のHP</t>
    <rPh sb="3" eb="5">
      <t>ショウヒン</t>
    </rPh>
    <rPh sb="5" eb="6">
      <t>マタ</t>
    </rPh>
    <rPh sb="7" eb="9">
      <t>ジギョウ</t>
    </rPh>
    <rPh sb="13" eb="14">
      <t>モノ</t>
    </rPh>
    <phoneticPr fontId="3"/>
  </si>
  <si>
    <t>22　商品又は事業
　　　者のPR動画</t>
    <rPh sb="3" eb="5">
      <t>ショウヒン</t>
    </rPh>
    <rPh sb="5" eb="6">
      <t>マタ</t>
    </rPh>
    <rPh sb="7" eb="9">
      <t>ジギョウ</t>
    </rPh>
    <rPh sb="13" eb="14">
      <t>モノ</t>
    </rPh>
    <rPh sb="17" eb="19">
      <t>ドウガ</t>
    </rPh>
    <phoneticPr fontId="3"/>
  </si>
  <si>
    <t>税率</t>
    <rPh sb="0" eb="2">
      <t>ゼイリツ</t>
    </rPh>
    <phoneticPr fontId="3"/>
  </si>
  <si>
    <t>（「10％」「8％」「非課税」のいずれか該当するもの）</t>
    <rPh sb="20" eb="22">
      <t>ガイトウ</t>
    </rPh>
    <phoneticPr fontId="3"/>
  </si>
  <si>
    <t>非課税</t>
    <phoneticPr fontId="3"/>
  </si>
  <si>
    <t>１０％</t>
    <phoneticPr fontId="3"/>
  </si>
  <si>
    <t>８％</t>
    <phoneticPr fontId="3"/>
  </si>
  <si>
    <t>税率：</t>
    <rPh sb="0" eb="2">
      <t>ゼイリツ</t>
    </rPh>
    <phoneticPr fontId="3"/>
  </si>
  <si>
    <r>
      <t>配送1回分にかかる金額</t>
    </r>
    <r>
      <rPr>
        <vertAlign val="superscript"/>
        <sz val="10"/>
        <color theme="1"/>
        <rFont val="Meiryo UI"/>
        <family val="3"/>
        <charset val="128"/>
      </rPr>
      <t>注</t>
    </r>
    <rPh sb="0" eb="2">
      <t>ハイソウ</t>
    </rPh>
    <rPh sb="3" eb="5">
      <t>カイブン</t>
    </rPh>
    <rPh sb="9" eb="11">
      <t>キンガク</t>
    </rPh>
    <rPh sb="11" eb="12">
      <t>チュウ</t>
    </rPh>
    <phoneticPr fontId="3"/>
  </si>
  <si>
    <t>地場産品基準</t>
    <rPh sb="0" eb="2">
      <t>ジバ</t>
    </rPh>
    <rPh sb="2" eb="4">
      <t>サンピン</t>
    </rPh>
    <rPh sb="4" eb="6">
      <t>キジュン</t>
    </rPh>
    <phoneticPr fontId="3"/>
  </si>
  <si>
    <t>8イ</t>
    <phoneticPr fontId="3"/>
  </si>
  <si>
    <t>8ロ</t>
    <phoneticPr fontId="3"/>
  </si>
  <si>
    <t>8ハ</t>
    <phoneticPr fontId="3"/>
  </si>
  <si>
    <t>どんちっち三魚定期便</t>
    <rPh sb="7" eb="10">
      <t>テイキビン</t>
    </rPh>
    <phoneticPr fontId="3"/>
  </si>
  <si>
    <t>浜田市内で原魚の下処理、味付け、乾燥、包装までの一連の工程を行っているため</t>
    <rPh sb="0" eb="4">
      <t>ハマダシナイ</t>
    </rPh>
    <rPh sb="5" eb="6">
      <t>ゲン</t>
    </rPh>
    <rPh sb="6" eb="7">
      <t>ギョ</t>
    </rPh>
    <phoneticPr fontId="3"/>
  </si>
  <si>
    <t>令和  年　月日</t>
    <rPh sb="0" eb="2">
      <t>レ</t>
    </rPh>
    <rPh sb="4" eb="5">
      <t>ネン</t>
    </rPh>
    <rPh sb="6" eb="7">
      <t>ガツ</t>
    </rPh>
    <rPh sb="7" eb="8">
      <t>ニチ</t>
    </rPh>
    <phoneticPr fontId="3"/>
  </si>
  <si>
    <t>令和7年7月様式改定</t>
    <rPh sb="0" eb="2">
      <t>レイワ</t>
    </rPh>
    <rPh sb="3" eb="4">
      <t>ネン</t>
    </rPh>
    <rPh sb="5" eb="6">
      <t>ガツ</t>
    </rPh>
    <rPh sb="6" eb="8">
      <t>ヨウシキ</t>
    </rPh>
    <rPh sb="8" eb="10">
      <t>カイテイ</t>
    </rPh>
    <phoneticPr fontId="3"/>
  </si>
  <si>
    <t>有限会社　浜田ふるさと商事</t>
  </si>
  <si>
    <t>代表取締役</t>
  </si>
  <si>
    <t>浜田　花子</t>
  </si>
  <si>
    <t>浜田市△△町123-45</t>
  </si>
  <si>
    <t>0855-xx-1234</t>
  </si>
  <si>
    <t>山陰浜田の「どんちっち三魚」ほか干物５種セット（5か月連続お届けコース）</t>
  </si>
  <si>
    <t>定期便 干物 あじ のどぐろ かれい いか ふぐ おかず おつまみ 魚</t>
  </si>
  <si>
    <t>①　のどぐろ一夜干し（約120～150g）　1枚、②　水カレイ一夜干し（約120～150g）　1枚、③　あじ一夜干し（約120～150g）　1枚、④　イカ一夜干し（約120～150g）　1枚、⑤　フグ一夜干し（約120～150g）　1枚
計5枚を5か月連続でお届け</t>
  </si>
  <si>
    <t>製造日より▲ケ月（冷凍保存）</t>
  </si>
  <si>
    <t>山陰浜田を代表する魚「のどぐろ」・「水カレイ」・「あじ」の干物詰め合わせです。
ブランド化された干物の味を御賞味下さい。
人気の「イカ」・「フグ」をプラスしたふるさと寄附限定の商品です。</t>
  </si>
  <si>
    <t>解凍せず、凍ったまま焼いてください。
要冷凍保存（-18℃以下）</t>
  </si>
  <si>
    <t>浜田港水揚げ：のどぐろ、水カレイ、あじ、イカ、フグ</t>
  </si>
  <si>
    <t>浜田　太郎</t>
  </si>
  <si>
    <t>090-xx12-3456</t>
  </si>
  <si>
    <t>t-hamada@xxxxxxxx.ne.jp</t>
  </si>
  <si>
    <t>（記載例）サイトに掲載する画像は、ふるさとチョイスには画像タイトル①～⑧、楽天には①～⑩を掲載してください。</t>
  </si>
  <si>
    <t>【地場産品類型】</t>
    <phoneticPr fontId="3"/>
  </si>
  <si>
    <t>　別添様式の「地場産品基準のうち該当する類型」については、平成31年総務省告示第179号第５条に掲げる地場産品基準に基づき、以下から選択すること。</t>
    <rPh sb="1" eb="3">
      <t>ベッテン</t>
    </rPh>
    <rPh sb="3" eb="5">
      <t>ヨウシキ</t>
    </rPh>
    <phoneticPr fontId="3"/>
  </si>
  <si>
    <t>　</t>
    <phoneticPr fontId="3"/>
  </si>
  <si>
    <t>◆地場産品類型</t>
    <phoneticPr fontId="3"/>
  </si>
  <si>
    <t>平成31年総務省告示第179号第５条に掲げる地場産品基準</t>
    <phoneticPr fontId="3"/>
  </si>
  <si>
    <t>回答欄Ａ</t>
    <rPh sb="0" eb="2">
      <t>カイトウ</t>
    </rPh>
    <rPh sb="2" eb="3">
      <t>ラン</t>
    </rPh>
    <phoneticPr fontId="3"/>
  </si>
  <si>
    <t>回答欄Ｂ</t>
    <rPh sb="0" eb="2">
      <t>カイトウ</t>
    </rPh>
    <rPh sb="2" eb="3">
      <t>ラン</t>
    </rPh>
    <phoneticPr fontId="3"/>
  </si>
  <si>
    <t>回答欄Ｃ</t>
    <rPh sb="0" eb="2">
      <t>カイトウ</t>
    </rPh>
    <rPh sb="2" eb="3">
      <t>ラン</t>
    </rPh>
    <phoneticPr fontId="3"/>
  </si>
  <si>
    <t>１号</t>
    <rPh sb="1" eb="2">
      <t>ゴウ</t>
    </rPh>
    <phoneticPr fontId="3"/>
  </si>
  <si>
    <t>当該地方団体の区域内において生産されたものであること。</t>
    <phoneticPr fontId="3"/>
  </si>
  <si>
    <t>区域内で行われている生産の内容（栽培、繁殖、肥育、養殖、水揚げ等）
※加工品は２号または３号で記述すること</t>
    <rPh sb="10" eb="12">
      <t>セイサン</t>
    </rPh>
    <rPh sb="13" eb="15">
      <t>ナイヨウ</t>
    </rPh>
    <rPh sb="19" eb="21">
      <t>ハンショク</t>
    </rPh>
    <rPh sb="25" eb="27">
      <t>ヨウショク</t>
    </rPh>
    <rPh sb="28" eb="30">
      <t>ミズア</t>
    </rPh>
    <rPh sb="35" eb="38">
      <t>カコウヒン</t>
    </rPh>
    <rPh sb="40" eb="41">
      <t>ゴウ</t>
    </rPh>
    <rPh sb="44" eb="46">
      <t>サンゴウ</t>
    </rPh>
    <rPh sb="47" eb="49">
      <t>キジュツ</t>
    </rPh>
    <phoneticPr fontId="3"/>
  </si>
  <si>
    <t>－</t>
    <phoneticPr fontId="3"/>
  </si>
  <si>
    <t>２号</t>
    <rPh sb="1" eb="2">
      <t>ゴウ</t>
    </rPh>
    <phoneticPr fontId="3"/>
  </si>
  <si>
    <t>当該地方団体の区域内において返礼品等の原材料の主要な部分が生産されたものであること。</t>
    <phoneticPr fontId="3"/>
  </si>
  <si>
    <t>当該返礼品等の主な原材料のうち、区域内で生産された原材料名</t>
    <rPh sb="0" eb="2">
      <t>トウガイ</t>
    </rPh>
    <rPh sb="2" eb="5">
      <t>ヘンレイヒン</t>
    </rPh>
    <rPh sb="5" eb="6">
      <t>トウ</t>
    </rPh>
    <rPh sb="7" eb="8">
      <t>オモ</t>
    </rPh>
    <rPh sb="9" eb="12">
      <t>ゲンザイリョウ</t>
    </rPh>
    <rPh sb="28" eb="29">
      <t>メイ</t>
    </rPh>
    <phoneticPr fontId="3"/>
  </si>
  <si>
    <t>当該返礼品等の主な原材料のうち、区域外で生産された原材料名</t>
    <rPh sb="5" eb="6">
      <t>トウ</t>
    </rPh>
    <rPh sb="7" eb="8">
      <t>オモ</t>
    </rPh>
    <rPh sb="18" eb="19">
      <t>ガイ</t>
    </rPh>
    <rPh sb="28" eb="29">
      <t>メイ</t>
    </rPh>
    <phoneticPr fontId="3"/>
  </si>
  <si>
    <t>返礼品等の重量や付加価値のうち区域内で生産された原材料（回答欄A）によるものの割合（当該割合が全体の半分を一定程度以上上回るといえる理由を説明すること）</t>
    <rPh sb="0" eb="2">
      <t>ヘンレイ</t>
    </rPh>
    <rPh sb="2" eb="3">
      <t>ヒン</t>
    </rPh>
    <rPh sb="3" eb="4">
      <t>ナド</t>
    </rPh>
    <rPh sb="5" eb="7">
      <t>ジュウリョウ</t>
    </rPh>
    <rPh sb="8" eb="10">
      <t>フカ</t>
    </rPh>
    <rPh sb="10" eb="12">
      <t>カチ</t>
    </rPh>
    <rPh sb="39" eb="41">
      <t>ワリアイ</t>
    </rPh>
    <rPh sb="42" eb="44">
      <t>トウガイ</t>
    </rPh>
    <rPh sb="44" eb="46">
      <t>ワリアイ</t>
    </rPh>
    <rPh sb="47" eb="49">
      <t>ゼンタイ</t>
    </rPh>
    <rPh sb="50" eb="52">
      <t>ハンブン</t>
    </rPh>
    <rPh sb="53" eb="55">
      <t>イッテイ</t>
    </rPh>
    <rPh sb="55" eb="57">
      <t>テイド</t>
    </rPh>
    <rPh sb="57" eb="59">
      <t>イジョウ</t>
    </rPh>
    <rPh sb="59" eb="61">
      <t>ウワマワ</t>
    </rPh>
    <rPh sb="66" eb="68">
      <t>リユウ</t>
    </rPh>
    <rPh sb="69" eb="71">
      <t>セツメイ</t>
    </rPh>
    <phoneticPr fontId="3"/>
  </si>
  <si>
    <t>３号</t>
    <rPh sb="1" eb="2">
      <t>ゴウ</t>
    </rPh>
    <phoneticPr fontId="3"/>
  </si>
  <si>
    <t>当該地方団体の区域内において返礼品等の製造、加工その他の工程のうち主要な部分を行うことにより相応の付加価値が生じているものであること。</t>
    <phoneticPr fontId="3"/>
  </si>
  <si>
    <t>区域内で行われている工程（加工･製造）の詳細
※実質的な変更を加える加工または製造に該当しない例　
単なる切断や組み立て、梱包、混合などは相応の付加価値が生じていると判断できません。</t>
    <rPh sb="13" eb="15">
      <t>カコウ</t>
    </rPh>
    <rPh sb="16" eb="18">
      <t>セイゾウ</t>
    </rPh>
    <rPh sb="20" eb="22">
      <t>ショウサイ</t>
    </rPh>
    <rPh sb="24" eb="27">
      <t>ジッシツテキ</t>
    </rPh>
    <rPh sb="28" eb="30">
      <t>ヘンコウ</t>
    </rPh>
    <rPh sb="31" eb="32">
      <t>クワ</t>
    </rPh>
    <rPh sb="34" eb="36">
      <t>カコウ</t>
    </rPh>
    <rPh sb="39" eb="41">
      <t>セイゾウ</t>
    </rPh>
    <rPh sb="42" eb="44">
      <t>ガイトウ</t>
    </rPh>
    <rPh sb="47" eb="48">
      <t>レイ</t>
    </rPh>
    <rPh sb="50" eb="51">
      <t>タン</t>
    </rPh>
    <rPh sb="53" eb="55">
      <t>セツダン</t>
    </rPh>
    <rPh sb="56" eb="57">
      <t>ク</t>
    </rPh>
    <rPh sb="58" eb="59">
      <t>タ</t>
    </rPh>
    <rPh sb="61" eb="63">
      <t>コンポウ</t>
    </rPh>
    <rPh sb="64" eb="66">
      <t>コンゴウ</t>
    </rPh>
    <rPh sb="69" eb="71">
      <t>ソウオウ</t>
    </rPh>
    <rPh sb="72" eb="74">
      <t>フカ</t>
    </rPh>
    <rPh sb="74" eb="76">
      <t>カチ</t>
    </rPh>
    <rPh sb="77" eb="78">
      <t>ショウ</t>
    </rPh>
    <rPh sb="83" eb="85">
      <t>ハンダン</t>
    </rPh>
    <phoneticPr fontId="3"/>
  </si>
  <si>
    <t>区域外で行われている工程の詳細</t>
    <rPh sb="13" eb="15">
      <t>ショウサイ</t>
    </rPh>
    <phoneticPr fontId="3"/>
  </si>
  <si>
    <t>返礼品等の付加価値のうち区域内で行われている工程（回答欄A）によるものの割合とその算出方法（当該割合が全体の価値の半分を一定程度以上上回るといえる理由を説明すること）</t>
    <rPh sb="54" eb="56">
      <t>カチ</t>
    </rPh>
    <phoneticPr fontId="3"/>
  </si>
  <si>
    <t>３号イ（熟成肉）</t>
    <rPh sb="1" eb="2">
      <t>ゴウ</t>
    </rPh>
    <rPh sb="4" eb="7">
      <t>ジュクセイニク</t>
    </rPh>
    <phoneticPr fontId="3"/>
  </si>
  <si>
    <t>地場産品基準第３号イに規定する、当該地方団体の属する都道府県の区域内において生産された食肉を原材料として、当該地方団体の区域内において熟成したもの。</t>
    <phoneticPr fontId="3"/>
  </si>
  <si>
    <t>肉が生産（飼養）された都道府県名</t>
    <rPh sb="0" eb="1">
      <t>ニク</t>
    </rPh>
    <rPh sb="2" eb="4">
      <t>シヨウ</t>
    </rPh>
    <rPh sb="5" eb="7">
      <t>シヨウ</t>
    </rPh>
    <rPh sb="11" eb="15">
      <t>トドウフケン</t>
    </rPh>
    <rPh sb="15" eb="16">
      <t>メイ</t>
    </rPh>
    <phoneticPr fontId="3"/>
  </si>
  <si>
    <t>区域内で行われている熟成工程の詳細</t>
    <rPh sb="0" eb="3">
      <t>クイキナイ</t>
    </rPh>
    <rPh sb="4" eb="5">
      <t>オコナ</t>
    </rPh>
    <rPh sb="10" eb="12">
      <t>ジュクセイ</t>
    </rPh>
    <rPh sb="12" eb="14">
      <t>コウテイ</t>
    </rPh>
    <rPh sb="15" eb="17">
      <t>ショウサイ</t>
    </rPh>
    <phoneticPr fontId="3"/>
  </si>
  <si>
    <t>返礼品等の付加価値のうち区域内で行われている熟成工程（回答欄B）によるものの割合とその算出方法（当該割合が全体の価値の半分を一定程度以上上回るといえる理由を説明すること）</t>
    <rPh sb="56" eb="58">
      <t>カチ</t>
    </rPh>
    <phoneticPr fontId="3"/>
  </si>
  <si>
    <t>3イ（熟成肉）</t>
    <phoneticPr fontId="3"/>
  </si>
  <si>
    <t>３号イ（精米）</t>
    <rPh sb="1" eb="2">
      <t>ゴウ</t>
    </rPh>
    <rPh sb="4" eb="6">
      <t>セイマイ</t>
    </rPh>
    <phoneticPr fontId="3"/>
  </si>
  <si>
    <t>地場産品基準第３号イに規定する、当該地方団体の属する都道府県の区域内において生産された玄米を原材料として、当該地方団体の区域内において精白したもの。</t>
    <phoneticPr fontId="3"/>
  </si>
  <si>
    <t>米が生産（栽培）された都道府県名</t>
    <rPh sb="0" eb="1">
      <t>コメ</t>
    </rPh>
    <rPh sb="2" eb="4">
      <t>セイサン</t>
    </rPh>
    <rPh sb="5" eb="7">
      <t>サイバイ</t>
    </rPh>
    <rPh sb="11" eb="15">
      <t>トドウフケン</t>
    </rPh>
    <rPh sb="15" eb="16">
      <t>メイ</t>
    </rPh>
    <phoneticPr fontId="3"/>
  </si>
  <si>
    <t>区域内で行われている精米工程の詳細</t>
    <rPh sb="0" eb="3">
      <t>クイキナイ</t>
    </rPh>
    <rPh sb="4" eb="5">
      <t>オコナ</t>
    </rPh>
    <rPh sb="10" eb="12">
      <t>セイマイ</t>
    </rPh>
    <rPh sb="12" eb="14">
      <t>コウテイ</t>
    </rPh>
    <rPh sb="15" eb="17">
      <t>ショウサイ</t>
    </rPh>
    <phoneticPr fontId="3"/>
  </si>
  <si>
    <t>返礼品等の付加価値のうち区域内で行われている精米工程（回答欄B）によるものの割合とその算出方法（当該割合が全体の価値の半分を一定程度以上上回るといえる理由を説明すること）</t>
    <rPh sb="0" eb="2">
      <t>ヘンレイ</t>
    </rPh>
    <rPh sb="2" eb="3">
      <t>ヒン</t>
    </rPh>
    <rPh sb="3" eb="4">
      <t>ナド</t>
    </rPh>
    <rPh sb="5" eb="7">
      <t>フカ</t>
    </rPh>
    <rPh sb="7" eb="9">
      <t>カチ</t>
    </rPh>
    <rPh sb="16" eb="17">
      <t>オコナ</t>
    </rPh>
    <rPh sb="22" eb="24">
      <t>セイマイ</t>
    </rPh>
    <rPh sb="24" eb="26">
      <t>コウテイ</t>
    </rPh>
    <rPh sb="38" eb="40">
      <t>ワリアイ</t>
    </rPh>
    <rPh sb="43" eb="47">
      <t>サンシュツホウホウ</t>
    </rPh>
    <rPh sb="48" eb="50">
      <t>トウガイ</t>
    </rPh>
    <rPh sb="50" eb="52">
      <t>ワリアイ</t>
    </rPh>
    <rPh sb="53" eb="55">
      <t>ゼンタイ</t>
    </rPh>
    <rPh sb="56" eb="58">
      <t>カチ</t>
    </rPh>
    <rPh sb="59" eb="61">
      <t>ハンブン</t>
    </rPh>
    <rPh sb="62" eb="64">
      <t>イッテイ</t>
    </rPh>
    <rPh sb="64" eb="66">
      <t>テイド</t>
    </rPh>
    <rPh sb="66" eb="68">
      <t>イジョウ</t>
    </rPh>
    <rPh sb="68" eb="70">
      <t>ウワマワ</t>
    </rPh>
    <rPh sb="75" eb="77">
      <t>リユウ</t>
    </rPh>
    <rPh sb="78" eb="80">
      <t>セツメイ</t>
    </rPh>
    <phoneticPr fontId="3"/>
  </si>
  <si>
    <t>3イ（精米）</t>
    <phoneticPr fontId="3"/>
  </si>
  <si>
    <t>３号ロ（企画立案）</t>
    <phoneticPr fontId="3"/>
  </si>
  <si>
    <t>当該地方団体において製品の企画立案その他の当該製品に実質的な変更を加えるものでない工程が行なわれており、当該製品の製造業者により、当該製品の価値の過半が当該地方団体の区域内で生じている旨の証明がなされたもの</t>
    <rPh sb="0" eb="2">
      <t>セイヒン</t>
    </rPh>
    <rPh sb="3" eb="5">
      <t>キカク</t>
    </rPh>
    <rPh sb="5" eb="7">
      <t>リツアン</t>
    </rPh>
    <rPh sb="9" eb="10">
      <t>タ</t>
    </rPh>
    <rPh sb="10" eb="12">
      <t>トウガイ</t>
    </rPh>
    <rPh sb="12" eb="14">
      <t>セイヒン</t>
    </rPh>
    <rPh sb="15" eb="18">
      <t>ジッシツテキ</t>
    </rPh>
    <rPh sb="21" eb="23">
      <t>トウガイ</t>
    </rPh>
    <rPh sb="23" eb="24">
      <t>クワ</t>
    </rPh>
    <rPh sb="31" eb="33">
      <t>コウテイ</t>
    </rPh>
    <rPh sb="34" eb="35">
      <t>オコ</t>
    </rPh>
    <rPh sb="45" eb="47">
      <t>セイヒン</t>
    </rPh>
    <rPh sb="48" eb="50">
      <t>セイゾウ</t>
    </rPh>
    <rPh sb="50" eb="52">
      <t>ギョウシャ</t>
    </rPh>
    <rPh sb="55" eb="57">
      <t>トウガイ</t>
    </rPh>
    <rPh sb="57" eb="59">
      <t>セイヒン</t>
    </rPh>
    <rPh sb="60" eb="62">
      <t>カチ</t>
    </rPh>
    <rPh sb="63" eb="65">
      <t>カハン</t>
    </rPh>
    <rPh sb="66" eb="68">
      <t>トウガイ</t>
    </rPh>
    <rPh sb="68" eb="71">
      <t>クイキナイ</t>
    </rPh>
    <rPh sb="72" eb="73">
      <t>ショウ</t>
    </rPh>
    <rPh sb="77" eb="78">
      <t>ムネ</t>
    </rPh>
    <rPh sb="78" eb="80">
      <t>チホウ</t>
    </rPh>
    <rPh sb="80" eb="82">
      <t>ダンタイ</t>
    </rPh>
    <rPh sb="84" eb="86">
      <t>ショウメイ</t>
    </rPh>
    <phoneticPr fontId="3"/>
  </si>
  <si>
    <t>区域内で行われている工程（企画立案等）の詳細</t>
    <rPh sb="13" eb="15">
      <t>キカク</t>
    </rPh>
    <rPh sb="15" eb="17">
      <t>リツアン</t>
    </rPh>
    <rPh sb="17" eb="18">
      <t>トウ</t>
    </rPh>
    <phoneticPr fontId="3"/>
  </si>
  <si>
    <t>区域外（製造地など）で行われている工程の詳細</t>
    <rPh sb="4" eb="6">
      <t>セイゾウ</t>
    </rPh>
    <rPh sb="6" eb="7">
      <t>チ</t>
    </rPh>
    <phoneticPr fontId="3"/>
  </si>
  <si>
    <t>・区域内で行われている企画立案の工程（回答欄A）によるものの割合（事業者からの証明をＰＤＦも提出）
・左記の工程（回答欄B）を行っている地方団体では当該返礼品等が提供されていない旨</t>
    <rPh sb="30" eb="32">
      <t>ワリアイ</t>
    </rPh>
    <rPh sb="51" eb="53">
      <t>サキ</t>
    </rPh>
    <rPh sb="54" eb="56">
      <t>コウテイ</t>
    </rPh>
    <rPh sb="57" eb="59">
      <t>カイトウ</t>
    </rPh>
    <rPh sb="59" eb="60">
      <t>ラン</t>
    </rPh>
    <rPh sb="63" eb="64">
      <t>オコナ</t>
    </rPh>
    <rPh sb="68" eb="70">
      <t>チホウ</t>
    </rPh>
    <rPh sb="70" eb="72">
      <t>ダンタイ</t>
    </rPh>
    <rPh sb="74" eb="76">
      <t>トウガイ</t>
    </rPh>
    <rPh sb="76" eb="78">
      <t>ヘンレイ</t>
    </rPh>
    <rPh sb="78" eb="79">
      <t>ヒン</t>
    </rPh>
    <rPh sb="79" eb="80">
      <t>トウ</t>
    </rPh>
    <rPh sb="81" eb="83">
      <t>テイキョウ</t>
    </rPh>
    <rPh sb="89" eb="90">
      <t>ムネ</t>
    </rPh>
    <phoneticPr fontId="3"/>
  </si>
  <si>
    <t>3ロ（企画立案）</t>
    <phoneticPr fontId="3"/>
  </si>
  <si>
    <t>４号</t>
    <rPh sb="1" eb="2">
      <t>ゴウ</t>
    </rPh>
    <phoneticPr fontId="3"/>
  </si>
  <si>
    <t>返礼品等を提供する市区町村の区域内において生産されたものであって、近隣の他の市区町村の区域内において生産されたものと混在したもの（流通構造上、混在することが避けられない場合に限る。）であること。</t>
    <phoneticPr fontId="3"/>
  </si>
  <si>
    <t>区域内で行われている生産の内容（栽培、繁殖、肥育、養殖、水揚げ等）
※加工品は原則非該当</t>
    <rPh sb="10" eb="12">
      <t>セイサン</t>
    </rPh>
    <rPh sb="13" eb="15">
      <t>ナイヨウ</t>
    </rPh>
    <rPh sb="19" eb="21">
      <t>ハンショク</t>
    </rPh>
    <rPh sb="25" eb="27">
      <t>ヨウショク</t>
    </rPh>
    <phoneticPr fontId="3"/>
  </si>
  <si>
    <t>流通構造上、混在が避けられない理由</t>
    <phoneticPr fontId="3"/>
  </si>
  <si>
    <t>混在する可能性のある地方団体名</t>
    <phoneticPr fontId="3"/>
  </si>
  <si>
    <t>５号</t>
    <rPh sb="1" eb="2">
      <t>ゴウ</t>
    </rPh>
    <phoneticPr fontId="3"/>
  </si>
  <si>
    <t>地方団体の広報の目的で生産された当該地方団体のキャラクターグッズ、オリジナルグッズその他これらに類するものであって、形状、名称その他の特徴から当該地方団体の独自の返礼品等であることが明白なものであること。</t>
    <phoneticPr fontId="3"/>
  </si>
  <si>
    <t>当該地方団体の広報のために作成されたオリジナルグッズ等である旨</t>
    <rPh sb="4" eb="6">
      <t>ダンタイ</t>
    </rPh>
    <rPh sb="7" eb="9">
      <t>コウホウ</t>
    </rPh>
    <rPh sb="13" eb="15">
      <t>サクセイ</t>
    </rPh>
    <rPh sb="26" eb="27">
      <t>トウ</t>
    </rPh>
    <rPh sb="30" eb="31">
      <t>ムネ</t>
    </rPh>
    <phoneticPr fontId="3"/>
  </si>
  <si>
    <t>当該地方団体独自の返礼品等であることが明白な理由</t>
    <rPh sb="12" eb="13">
      <t>トウ</t>
    </rPh>
    <phoneticPr fontId="3"/>
  </si>
  <si>
    <t>返礼品等の形状、名称、その他の特徴が把握でき、回答欄Ｂの明白性が分かる資料をＰＤＦで提出</t>
    <rPh sb="0" eb="3">
      <t>ヘンレイヒン</t>
    </rPh>
    <rPh sb="3" eb="4">
      <t>トウ</t>
    </rPh>
    <rPh sb="5" eb="7">
      <t>ケイジョウ</t>
    </rPh>
    <rPh sb="8" eb="10">
      <t>メイショウ</t>
    </rPh>
    <rPh sb="13" eb="14">
      <t>タ</t>
    </rPh>
    <rPh sb="15" eb="17">
      <t>トクチョウ</t>
    </rPh>
    <rPh sb="18" eb="20">
      <t>ハアク</t>
    </rPh>
    <rPh sb="23" eb="26">
      <t>カイトウラン</t>
    </rPh>
    <rPh sb="28" eb="31">
      <t>メイハクセイ</t>
    </rPh>
    <rPh sb="32" eb="33">
      <t>ワ</t>
    </rPh>
    <rPh sb="35" eb="37">
      <t>シリョウ</t>
    </rPh>
    <rPh sb="42" eb="44">
      <t>テイシュツ</t>
    </rPh>
    <phoneticPr fontId="3"/>
  </si>
  <si>
    <t>６号</t>
    <rPh sb="1" eb="2">
      <t>ゴウ</t>
    </rPh>
    <phoneticPr fontId="3"/>
  </si>
  <si>
    <t>前各号に該当する返礼品等と当該返礼品等に附帯するものとを合わせて提供するものであって、当該返礼品等の価値が当該提供するものの価値全体の七割以上であること。</t>
    <phoneticPr fontId="3"/>
  </si>
  <si>
    <t>地場産品について、該当する地場産品基準の類型(1～5号)及びその該当理由</t>
    <rPh sb="34" eb="36">
      <t>リユウ</t>
    </rPh>
    <phoneticPr fontId="3"/>
  </si>
  <si>
    <t>地場産品と地場産品以外のものの附帯関係</t>
    <phoneticPr fontId="3"/>
  </si>
  <si>
    <t>・調達費用のうち地場産品に係る費用
・調達費用のうち附帯品に係る費用
・地場産品の割合（要7割以上）</t>
    <phoneticPr fontId="3"/>
  </si>
  <si>
    <t>７号</t>
    <rPh sb="1" eb="2">
      <t>ゴウ</t>
    </rPh>
    <phoneticPr fontId="3"/>
  </si>
  <si>
    <t>当該地方団体の区域内において提供される役務その他これに準ずるもの（宿泊（飲食を伴うものを含む。）の提供に係る役務を除く。）であって、当該役務の主要な部分が当該地方団体に相当程度関連性のあるものであること。</t>
    <rPh sb="36" eb="38">
      <t>インショク</t>
    </rPh>
    <rPh sb="39" eb="40">
      <t>トモナ</t>
    </rPh>
    <rPh sb="44" eb="45">
      <t>フク</t>
    </rPh>
    <rPh sb="49" eb="51">
      <t>テイキョウ</t>
    </rPh>
    <rPh sb="52" eb="53">
      <t>カカ</t>
    </rPh>
    <rPh sb="54" eb="56">
      <t>エキム</t>
    </rPh>
    <phoneticPr fontId="3"/>
  </si>
  <si>
    <t>・役務が提供される施設名等
・（区域外での役務の提供が含まれる場合）提供される所在地</t>
    <rPh sb="11" eb="12">
      <t>メイ</t>
    </rPh>
    <rPh sb="12" eb="13">
      <t>トウ</t>
    </rPh>
    <phoneticPr fontId="3"/>
  </si>
  <si>
    <t>役務の内容
※区域内で提供されていても全国各地で同様の役務が提供されているなど、地域との関連性が希薄なものは７号役務に該当しません。</t>
    <phoneticPr fontId="3"/>
  </si>
  <si>
    <t>役務の内容が当該地方団体と相当程度関連性がある（区域外の同種の役務では代替できない）といえる理由</t>
    <phoneticPr fontId="3"/>
  </si>
  <si>
    <t>７号の２（宿泊）</t>
    <rPh sb="1" eb="2">
      <t>ゴウ</t>
    </rPh>
    <rPh sb="5" eb="7">
      <t>シュクハク</t>
    </rPh>
    <phoneticPr fontId="3"/>
  </si>
  <si>
    <t>当該地方団体の区域内に所在する宿泊施設であって、当該地方団体の属する都道府県の区域内においてのみ宿泊施設の運営を行う者が運営するもの（フランチャイズチェーン等の方式により、当該地方団体の属する都道府県の区域外に所在する宿泊施設のブランド名を冠するものを除く。）における宿泊の提供に係る役務であること。</t>
    <rPh sb="0" eb="2">
      <t>トウガイ</t>
    </rPh>
    <rPh sb="2" eb="6">
      <t>チホウダンタイ</t>
    </rPh>
    <rPh sb="7" eb="10">
      <t>クイキナイ</t>
    </rPh>
    <rPh sb="11" eb="13">
      <t>ショザイ</t>
    </rPh>
    <rPh sb="15" eb="17">
      <t>シュクハク</t>
    </rPh>
    <rPh sb="17" eb="19">
      <t>シセツ</t>
    </rPh>
    <rPh sb="24" eb="26">
      <t>トウガイ</t>
    </rPh>
    <rPh sb="26" eb="28">
      <t>チホウ</t>
    </rPh>
    <rPh sb="28" eb="30">
      <t>ダンタイ</t>
    </rPh>
    <rPh sb="31" eb="32">
      <t>ゾク</t>
    </rPh>
    <rPh sb="34" eb="38">
      <t>トドウフケン</t>
    </rPh>
    <rPh sb="39" eb="42">
      <t>クイキナイ</t>
    </rPh>
    <rPh sb="48" eb="50">
      <t>シュクハク</t>
    </rPh>
    <rPh sb="50" eb="52">
      <t>シセツ</t>
    </rPh>
    <phoneticPr fontId="3"/>
  </si>
  <si>
    <t>役務が提供される施設名･所在地</t>
    <rPh sb="10" eb="11">
      <t>メイ</t>
    </rPh>
    <rPh sb="12" eb="15">
      <t>ショザイチ</t>
    </rPh>
    <phoneticPr fontId="3"/>
  </si>
  <si>
    <t>当該地方団体の区域内に所在する宿泊施設であって、当該地方団体が属する都道府県の区域内においてのみ宿泊施設の運営を行う者が運営する旨</t>
    <rPh sb="64" eb="65">
      <t>ムネ</t>
    </rPh>
    <phoneticPr fontId="3"/>
  </si>
  <si>
    <t>フランチャイズチェーン等の方式により、当該地方団体が属する都道府県の区域外に所在する宿泊施設のブランド名を冠するものではない旨</t>
    <rPh sb="13" eb="15">
      <t>ホウシキ</t>
    </rPh>
    <rPh sb="19" eb="21">
      <t>トウガイ</t>
    </rPh>
    <rPh sb="21" eb="23">
      <t>チホウ</t>
    </rPh>
    <rPh sb="23" eb="25">
      <t>ダンタイ</t>
    </rPh>
    <rPh sb="26" eb="27">
      <t>ゾク</t>
    </rPh>
    <rPh sb="29" eb="33">
      <t>トドウフケン</t>
    </rPh>
    <rPh sb="34" eb="37">
      <t>クイキガイ</t>
    </rPh>
    <rPh sb="38" eb="40">
      <t>ショザイ</t>
    </rPh>
    <rPh sb="42" eb="44">
      <t>シュクハク</t>
    </rPh>
    <rPh sb="44" eb="46">
      <t>シセツ</t>
    </rPh>
    <rPh sb="51" eb="52">
      <t>メイ</t>
    </rPh>
    <rPh sb="53" eb="54">
      <t>カン</t>
    </rPh>
    <phoneticPr fontId="3"/>
  </si>
  <si>
    <t>7の2（宿泊）</t>
    <phoneticPr fontId="3"/>
  </si>
  <si>
    <t>７号の３イ
五万以下（宿泊）</t>
    <rPh sb="6" eb="7">
      <t>ゴ</t>
    </rPh>
    <phoneticPr fontId="3"/>
  </si>
  <si>
    <t>当該地方団体の区域内に所在する宿泊施設における宿泊の提供に係る役務であって、前号に該当しないもののうち、当該役務の調達に要する費用の額が一夜につき一人当たり五万円を超えないもの</t>
    <rPh sb="0" eb="2">
      <t>トウガイ</t>
    </rPh>
    <rPh sb="2" eb="6">
      <t>チホウダンタイ</t>
    </rPh>
    <rPh sb="7" eb="10">
      <t>クイキナイ</t>
    </rPh>
    <rPh sb="11" eb="13">
      <t>ショザイ</t>
    </rPh>
    <rPh sb="15" eb="19">
      <t>シュクハクシセツ</t>
    </rPh>
    <rPh sb="23" eb="25">
      <t>シュクハク</t>
    </rPh>
    <rPh sb="26" eb="28">
      <t>テイキョウ</t>
    </rPh>
    <rPh sb="29" eb="30">
      <t>カカ</t>
    </rPh>
    <rPh sb="31" eb="33">
      <t>エキム</t>
    </rPh>
    <rPh sb="38" eb="40">
      <t>ゼンゴウ</t>
    </rPh>
    <rPh sb="41" eb="43">
      <t>ガイトウ</t>
    </rPh>
    <rPh sb="52" eb="54">
      <t>トウガイ</t>
    </rPh>
    <rPh sb="54" eb="56">
      <t>エキム</t>
    </rPh>
    <rPh sb="57" eb="59">
      <t>チョウタツ</t>
    </rPh>
    <rPh sb="60" eb="61">
      <t>ヨウ</t>
    </rPh>
    <rPh sb="63" eb="65">
      <t>ヒヨウ</t>
    </rPh>
    <rPh sb="66" eb="67">
      <t>ガク</t>
    </rPh>
    <rPh sb="68" eb="70">
      <t>イチヤ</t>
    </rPh>
    <rPh sb="73" eb="75">
      <t>ヒトリ</t>
    </rPh>
    <rPh sb="75" eb="76">
      <t>ア</t>
    </rPh>
    <rPh sb="78" eb="79">
      <t>5</t>
    </rPh>
    <rPh sb="79" eb="80">
      <t>マン</t>
    </rPh>
    <rPh sb="80" eb="81">
      <t>エン</t>
    </rPh>
    <rPh sb="82" eb="83">
      <t>コ</t>
    </rPh>
    <phoneticPr fontId="3"/>
  </si>
  <si>
    <t>役務が提供される施設名･所在地</t>
    <phoneticPr fontId="3"/>
  </si>
  <si>
    <t>１人１泊あたりの調達費用の額</t>
    <rPh sb="1" eb="2">
      <t>ニン</t>
    </rPh>
    <phoneticPr fontId="3"/>
  </si>
  <si>
    <t>－</t>
  </si>
  <si>
    <t>7の3イ（宿泊 五万以下）</t>
    <phoneticPr fontId="3"/>
  </si>
  <si>
    <t>７号の３ロ
該当地域（宿泊）</t>
    <rPh sb="6" eb="8">
      <t>ガイトウ</t>
    </rPh>
    <rPh sb="8" eb="10">
      <t>チイキ</t>
    </rPh>
    <phoneticPr fontId="3"/>
  </si>
  <si>
    <t>当該地方団体の区域内に所在する宿泊施設における宿泊の提供に係る役務であって、前号に該当しないもののうち、特定非常災害の被害者の権利利益の保全等を図るための特別措置に関する法律（平成８年法律第85号）第２条第１項に規定する特定非常災害として指定された非常災害に際し災害救助法（昭和22年法律第118号）が適用された同法第２条第１項に規定する災害発生市町村が属する都道府県の区域内の地方団体により提供されるもの</t>
    <phoneticPr fontId="3"/>
  </si>
  <si>
    <t>役務が提供される施設名･所在地</t>
  </si>
  <si>
    <t>・特定非常災害発生日
・災害救助法が適用されたことが判る旨</t>
    <phoneticPr fontId="3"/>
  </si>
  <si>
    <t>7の3ロ（宿泊 該当地域）</t>
    <phoneticPr fontId="3"/>
  </si>
  <si>
    <t>７号の４（電気）</t>
    <rPh sb="1" eb="2">
      <t>ゴウ</t>
    </rPh>
    <rPh sb="5" eb="7">
      <t>デンキ</t>
    </rPh>
    <phoneticPr fontId="3"/>
  </si>
  <si>
    <t>当該地方団体の区域内において地域のエネルギー源により発電された電気であること。</t>
    <phoneticPr fontId="3"/>
  </si>
  <si>
    <t>区域内で発電された電気であることが判る旨</t>
    <phoneticPr fontId="3"/>
  </si>
  <si>
    <t>地域のエネルギー源の種類（太陽光、バイオマス、地熱等）</t>
    <phoneticPr fontId="3"/>
  </si>
  <si>
    <t>・当該電気の提供事業者名
・返礼品等として提供する電気の総量が当該電気に係る区域内の発電量の範囲内となっている旨</t>
    <rPh sb="4" eb="6">
      <t>テイキョウ</t>
    </rPh>
    <rPh sb="9" eb="11">
      <t>バショ</t>
    </rPh>
    <rPh sb="17" eb="18">
      <t>トウ</t>
    </rPh>
    <phoneticPr fontId="3"/>
  </si>
  <si>
    <t>7の4（電気）</t>
    <phoneticPr fontId="3"/>
  </si>
  <si>
    <t>８号イ</t>
    <rPh sb="1" eb="2">
      <t>ゴウ</t>
    </rPh>
    <phoneticPr fontId="3"/>
  </si>
  <si>
    <t>市区町村が近隣の他の市区町村と共同でこれらの市区町村の区域内において前各号のいずれかに該当するものを共通の返礼品等とするもの</t>
    <phoneticPr fontId="3"/>
  </si>
  <si>
    <t>当該返礼品等を共通して提供する市区町村名全て</t>
    <rPh sb="5" eb="6">
      <t>トウ</t>
    </rPh>
    <rPh sb="7" eb="9">
      <t>キョウツウ</t>
    </rPh>
    <rPh sb="11" eb="13">
      <t>テイキョウ</t>
    </rPh>
    <rPh sb="15" eb="17">
      <t>シク</t>
    </rPh>
    <rPh sb="17" eb="19">
      <t>チョウソン</t>
    </rPh>
    <rPh sb="19" eb="20">
      <t>メイ</t>
    </rPh>
    <rPh sb="20" eb="21">
      <t>スベ</t>
    </rPh>
    <phoneticPr fontId="3"/>
  </si>
  <si>
    <t>当該返礼品等が該当する地場産品基準の類型（1～7号の4）及び当該類型で回答することとなっている内容すべて</t>
    <rPh sb="0" eb="2">
      <t>トウガイ</t>
    </rPh>
    <rPh sb="2" eb="5">
      <t>ヘンレイヒン</t>
    </rPh>
    <rPh sb="5" eb="6">
      <t>トウ</t>
    </rPh>
    <rPh sb="7" eb="9">
      <t>ガイトウ</t>
    </rPh>
    <rPh sb="11" eb="13">
      <t>ジバ</t>
    </rPh>
    <rPh sb="13" eb="15">
      <t>サンピン</t>
    </rPh>
    <rPh sb="15" eb="17">
      <t>キジュン</t>
    </rPh>
    <rPh sb="18" eb="20">
      <t>ルイケイ</t>
    </rPh>
    <rPh sb="24" eb="25">
      <t>ゴウ</t>
    </rPh>
    <rPh sb="28" eb="29">
      <t>オヨ</t>
    </rPh>
    <rPh sb="30" eb="32">
      <t>トウガイ</t>
    </rPh>
    <rPh sb="32" eb="34">
      <t>ルイケイ</t>
    </rPh>
    <rPh sb="35" eb="37">
      <t>カイトウ</t>
    </rPh>
    <rPh sb="47" eb="49">
      <t>ナイヨウ</t>
    </rPh>
    <phoneticPr fontId="3"/>
  </si>
  <si>
    <t>共通の返礼品等を提供するにあたって各団体の同意を得ている旨
※申請時点で全団体の同意を得ている必要があります。</t>
    <rPh sb="6" eb="7">
      <t>トウ</t>
    </rPh>
    <rPh sb="17" eb="18">
      <t>カク</t>
    </rPh>
    <rPh sb="18" eb="20">
      <t>ダンタイ</t>
    </rPh>
    <rPh sb="21" eb="23">
      <t>ドウイ</t>
    </rPh>
    <rPh sb="24" eb="25">
      <t>エ</t>
    </rPh>
    <rPh sb="28" eb="29">
      <t>ムネ</t>
    </rPh>
    <phoneticPr fontId="3"/>
  </si>
  <si>
    <t>８号ロ</t>
    <rPh sb="1" eb="2">
      <t>ゴウ</t>
    </rPh>
    <phoneticPr fontId="3"/>
  </si>
  <si>
    <t>都道府県が当該都道府県の区域内の複数の市区町村と連携し、当該連携する市区町村の区域内において前各号のいずれかに該当するものを当該都道府県及び当該市区町村の共通の返礼品等とするもの</t>
    <phoneticPr fontId="3"/>
  </si>
  <si>
    <t>当該返礼品等を共通して提供する都道府県名および市区町村名全て</t>
    <rPh sb="5" eb="6">
      <t>トウ</t>
    </rPh>
    <rPh sb="15" eb="19">
      <t>トドウフケン</t>
    </rPh>
    <rPh sb="19" eb="20">
      <t>メイ</t>
    </rPh>
    <phoneticPr fontId="3"/>
  </si>
  <si>
    <t>当該返礼品等が該当する地場産品基準の類型（1～7号の4）及び当該類型で回答することとなっている内容すべて</t>
    <rPh sb="5" eb="6">
      <t>トウ</t>
    </rPh>
    <phoneticPr fontId="3"/>
  </si>
  <si>
    <t>共通の返礼品等を提供するにあたって各団体の同意を得ている旨</t>
    <rPh sb="6" eb="7">
      <t>トウ</t>
    </rPh>
    <phoneticPr fontId="3"/>
  </si>
  <si>
    <t>８号ハ</t>
    <rPh sb="1" eb="2">
      <t>ゴウ</t>
    </rPh>
    <phoneticPr fontId="3"/>
  </si>
  <si>
    <t>都道府県が当該都道府県の区域内の複数の市区町村において地域資源として相当程度認識されている物品及び当該市区町村を認定し、当該物品を当該市区町村がそれぞれ返礼品等とするもの</t>
    <phoneticPr fontId="3"/>
  </si>
  <si>
    <t>認定地域資源名</t>
    <rPh sb="0" eb="2">
      <t>ニンテイ</t>
    </rPh>
    <rPh sb="2" eb="4">
      <t>チイキ</t>
    </rPh>
    <rPh sb="4" eb="6">
      <t>シゲン</t>
    </rPh>
    <rPh sb="6" eb="7">
      <t>メイ</t>
    </rPh>
    <phoneticPr fontId="3"/>
  </si>
  <si>
    <t>９号</t>
    <rPh sb="1" eb="2">
      <t>ゴウ</t>
    </rPh>
    <phoneticPr fontId="3"/>
  </si>
  <si>
    <t>震災、風水害、落雷、火災その他これらに類する災害により甚大な被害を受けたことにより、その被害を受ける前に提供していた前各号のいずれかに該当する返礼品等を提供することができなくなった場合において、当該返礼品等を代替するものとして提供するものであること。</t>
    <phoneticPr fontId="3"/>
  </si>
  <si>
    <t>災害の名称及び発生時期</t>
    <rPh sb="5" eb="6">
      <t>オヨ</t>
    </rPh>
    <rPh sb="7" eb="9">
      <t>ハッセイ</t>
    </rPh>
    <rPh sb="9" eb="11">
      <t>ジキ</t>
    </rPh>
    <phoneticPr fontId="3"/>
  </si>
  <si>
    <t>災害により提供ができなくなった返礼品等の概要（品目名、当該返礼品等が被災前に該当していた地場産品基準の類型及び該当理由）</t>
    <rPh sb="18" eb="19">
      <t>トウ</t>
    </rPh>
    <rPh sb="20" eb="22">
      <t>ガイヨウ</t>
    </rPh>
    <rPh sb="23" eb="26">
      <t>ヒンモクメイ</t>
    </rPh>
    <rPh sb="27" eb="29">
      <t>トウガイ</t>
    </rPh>
    <rPh sb="29" eb="32">
      <t>ヘンレイヒン</t>
    </rPh>
    <rPh sb="32" eb="33">
      <t>トウ</t>
    </rPh>
    <rPh sb="34" eb="36">
      <t>ヒサイ</t>
    </rPh>
    <rPh sb="36" eb="37">
      <t>マエ</t>
    </rPh>
    <rPh sb="38" eb="40">
      <t>ガイトウ</t>
    </rPh>
    <rPh sb="44" eb="50">
      <t>ジバサンピンキジュン</t>
    </rPh>
    <rPh sb="51" eb="53">
      <t>ルイケイ</t>
    </rPh>
    <rPh sb="53" eb="54">
      <t>オヨ</t>
    </rPh>
    <rPh sb="55" eb="57">
      <t>ガイトウ</t>
    </rPh>
    <rPh sb="57" eb="59">
      <t>リユウ</t>
    </rPh>
    <phoneticPr fontId="3"/>
  </si>
  <si>
    <t>・代替品の詳細（品目名、生産地等）
・代替品といえる理由</t>
    <rPh sb="1" eb="4">
      <t>ダイタイヒン</t>
    </rPh>
    <rPh sb="5" eb="7">
      <t>ショウサイ</t>
    </rPh>
    <rPh sb="8" eb="11">
      <t>ヒンモクメイ</t>
    </rPh>
    <rPh sb="12" eb="15">
      <t>セイサンチ</t>
    </rPh>
    <rPh sb="15" eb="16">
      <t>トウ</t>
    </rPh>
    <phoneticPr fontId="3"/>
  </si>
  <si>
    <t>99号</t>
    <rPh sb="2" eb="3">
      <t>ゴウ</t>
    </rPh>
    <phoneticPr fontId="3"/>
  </si>
  <si>
    <t>前各号のいずれかに該当する返礼品等とのみ交換させるために提供するものであること。（告示第５条柱書き）（例：○○pay商品券、△△Pay）</t>
    <phoneticPr fontId="3"/>
  </si>
  <si>
    <t>交換できるものの概要
※交換できるもののうち、本シートに記載のないものは、「入力用(99号)」シートに記載。</t>
    <rPh sb="0" eb="2">
      <t>コウカン</t>
    </rPh>
    <rPh sb="8" eb="10">
      <t>ガイヨウ</t>
    </rPh>
    <rPh sb="38" eb="41">
      <t>ニュウリョクヨウ</t>
    </rPh>
    <rPh sb="44" eb="45">
      <t>ゴウ</t>
    </rPh>
    <phoneticPr fontId="3"/>
  </si>
  <si>
    <t>地場産品以外のものと交換されないことの担保方法</t>
    <rPh sb="21" eb="23">
      <t>ホウホウ</t>
    </rPh>
    <phoneticPr fontId="3"/>
  </si>
  <si>
    <t>民間事業者が提供するふるさと納税用のプラットフォームサービスを経由して返礼品等を提供するもの（例：○○pay商品券、△△Pay）である場合は、当該事業者名及び当該サービス名</t>
    <phoneticPr fontId="3"/>
  </si>
  <si>
    <t>資料 【ふるさと納税に係る指定制度＿地場産品基準】</t>
    <rPh sb="0" eb="2">
      <t>シリョウ</t>
    </rPh>
    <rPh sb="11" eb="12">
      <t>カカ</t>
    </rPh>
    <rPh sb="13" eb="15">
      <t>シテイ</t>
    </rPh>
    <rPh sb="15" eb="17">
      <t>セイド</t>
    </rPh>
    <phoneticPr fontId="3"/>
  </si>
  <si>
    <r>
      <t>◆該当類型ごとの記載内容一覧表　</t>
    </r>
    <r>
      <rPr>
        <sz val="16"/>
        <color rgb="FFFF0000"/>
        <rFont val="ＭＳ Ｐゴシック"/>
        <family val="3"/>
        <charset val="128"/>
        <scheme val="minor"/>
      </rPr>
      <t>※総務省への申請時に各欄の項目が必要となります。</t>
    </r>
    <rPh sb="17" eb="20">
      <t>ソウムショウ</t>
    </rPh>
    <rPh sb="22" eb="24">
      <t>シンセイ</t>
    </rPh>
    <rPh sb="24" eb="25">
      <t>ジ</t>
    </rPh>
    <rPh sb="26" eb="27">
      <t>カク</t>
    </rPh>
    <rPh sb="27" eb="28">
      <t>ラン</t>
    </rPh>
    <rPh sb="29" eb="31">
      <t>コウモク</t>
    </rPh>
    <rPh sb="32" eb="34">
      <t>ヒツヨウ</t>
    </rPh>
    <phoneticPr fontId="3"/>
  </si>
  <si>
    <t>2号：区域内原材料・5割以上</t>
    <rPh sb="6" eb="9">
      <t>ゲンザイリョウ</t>
    </rPh>
    <rPh sb="11" eb="14">
      <t>ワリイジョウ</t>
    </rPh>
    <phoneticPr fontId="3"/>
  </si>
  <si>
    <t>1号：区域内生産・10割（加工がある場合は2号または3号）</t>
    <rPh sb="1" eb="2">
      <t>ゴウ</t>
    </rPh>
    <rPh sb="3" eb="6">
      <t>クイキナイ</t>
    </rPh>
    <rPh sb="6" eb="8">
      <t>セイサン</t>
    </rPh>
    <rPh sb="11" eb="12">
      <t>ワリ</t>
    </rPh>
    <rPh sb="13" eb="15">
      <t>カコウ</t>
    </rPh>
    <rPh sb="18" eb="20">
      <t>バアイ</t>
    </rPh>
    <phoneticPr fontId="3"/>
  </si>
  <si>
    <t>3号：区域内加工・付加価値5割以上</t>
    <rPh sb="6" eb="8">
      <t>カコウ</t>
    </rPh>
    <rPh sb="9" eb="11">
      <t>フカ</t>
    </rPh>
    <rPh sb="11" eb="13">
      <t>カチ</t>
    </rPh>
    <rPh sb="14" eb="17">
      <t>ワリイジョウ</t>
    </rPh>
    <phoneticPr fontId="3"/>
  </si>
  <si>
    <t>3号イ（熟成肉）：県内産肉を使用し区域内で熟成</t>
    <rPh sb="4" eb="6">
      <t>ジュクセイ</t>
    </rPh>
    <rPh sb="6" eb="7">
      <t>ニク</t>
    </rPh>
    <rPh sb="9" eb="11">
      <t>ケンナイ</t>
    </rPh>
    <rPh sb="11" eb="12">
      <t>サン</t>
    </rPh>
    <rPh sb="12" eb="13">
      <t>ニク</t>
    </rPh>
    <rPh sb="14" eb="16">
      <t>シヨウ</t>
    </rPh>
    <rPh sb="21" eb="23">
      <t>ジュクセイ</t>
    </rPh>
    <phoneticPr fontId="3"/>
  </si>
  <si>
    <t>3号イ（精米）：県内産玄米を区域内で精白</t>
    <rPh sb="4" eb="6">
      <t>セイマイ</t>
    </rPh>
    <rPh sb="8" eb="10">
      <t>ケンナイ</t>
    </rPh>
    <rPh sb="10" eb="11">
      <t>サン</t>
    </rPh>
    <phoneticPr fontId="3"/>
  </si>
  <si>
    <t>3号ロ（企画立案）：製品の企画立案（価値5割以上+証明必要）</t>
    <rPh sb="10" eb="12">
      <t>セイヒン</t>
    </rPh>
    <rPh sb="13" eb="15">
      <t>キカク</t>
    </rPh>
    <rPh sb="15" eb="17">
      <t>リツアン</t>
    </rPh>
    <rPh sb="21" eb="22">
      <t>ワリ</t>
    </rPh>
    <rPh sb="22" eb="24">
      <t>イジョウ</t>
    </rPh>
    <rPh sb="27" eb="29">
      <t>ヒツヨウ</t>
    </rPh>
    <phoneticPr fontId="3"/>
  </si>
  <si>
    <t>4号：区域内生産+近隣自治体と混在</t>
    <rPh sb="3" eb="6">
      <t>クイキナイ</t>
    </rPh>
    <rPh sb="6" eb="8">
      <t>セイサン</t>
    </rPh>
    <rPh sb="9" eb="11">
      <t>キンリン</t>
    </rPh>
    <rPh sb="11" eb="14">
      <t>ジチタイ</t>
    </rPh>
    <rPh sb="15" eb="17">
      <t>コンザイ</t>
    </rPh>
    <phoneticPr fontId="3"/>
  </si>
  <si>
    <t>5号：キャラクターグッズ・オリジナルグッズ等</t>
    <rPh sb="21" eb="22">
      <t>トウ</t>
    </rPh>
    <phoneticPr fontId="3"/>
  </si>
  <si>
    <t>6号：セット品7割以上</t>
    <rPh sb="6" eb="7">
      <t>ヒン</t>
    </rPh>
    <rPh sb="8" eb="11">
      <t>ワリイジョウ</t>
    </rPh>
    <phoneticPr fontId="3"/>
  </si>
  <si>
    <t>7号：コト・サービス</t>
    <phoneticPr fontId="3"/>
  </si>
  <si>
    <t>7号の2（宿泊）：区域内に所在する宿泊施設</t>
    <rPh sb="9" eb="12">
      <t>クイキナイ</t>
    </rPh>
    <rPh sb="13" eb="15">
      <t>ショザイ</t>
    </rPh>
    <rPh sb="17" eb="19">
      <t>シュクハク</t>
    </rPh>
    <rPh sb="19" eb="21">
      <t>シセツ</t>
    </rPh>
    <phoneticPr fontId="3"/>
  </si>
  <si>
    <t>7号の4（電気）：区域内で発電された電気</t>
    <phoneticPr fontId="3"/>
  </si>
  <si>
    <t>8号イ：共通返礼品（近隣市区町村）</t>
    <rPh sb="4" eb="6">
      <t>キョウツウ</t>
    </rPh>
    <rPh sb="6" eb="8">
      <t>ヘンレイ</t>
    </rPh>
    <rPh sb="8" eb="9">
      <t>ヒン</t>
    </rPh>
    <rPh sb="10" eb="12">
      <t>キンリン</t>
    </rPh>
    <rPh sb="12" eb="14">
      <t>シク</t>
    </rPh>
    <rPh sb="14" eb="16">
      <t>チョウソン</t>
    </rPh>
    <phoneticPr fontId="3"/>
  </si>
  <si>
    <t>8号ロ：共通返礼品（都道府県）</t>
    <rPh sb="4" eb="6">
      <t>キョウツウ</t>
    </rPh>
    <rPh sb="6" eb="8">
      <t>ヘンレイ</t>
    </rPh>
    <rPh sb="8" eb="9">
      <t>ヒン</t>
    </rPh>
    <rPh sb="10" eb="14">
      <t>トドウフケン</t>
    </rPh>
    <phoneticPr fontId="3"/>
  </si>
  <si>
    <t>8号ハ：共通返礼品（地域資源）</t>
    <rPh sb="4" eb="6">
      <t>キョウツウ</t>
    </rPh>
    <rPh sb="6" eb="8">
      <t>ヘンレイ</t>
    </rPh>
    <rPh sb="8" eb="9">
      <t>ヒン</t>
    </rPh>
    <rPh sb="10" eb="12">
      <t>チイキ</t>
    </rPh>
    <rPh sb="12" eb="14">
      <t>シゲン</t>
    </rPh>
    <phoneticPr fontId="3"/>
  </si>
  <si>
    <t>9号：災害代替返礼品</t>
    <rPh sb="3" eb="5">
      <t>サイガイ</t>
    </rPh>
    <rPh sb="5" eb="7">
      <t>ダイガ</t>
    </rPh>
    <rPh sb="7" eb="9">
      <t>ヘンレイ</t>
    </rPh>
    <rPh sb="9" eb="10">
      <t>ヒン</t>
    </rPh>
    <phoneticPr fontId="3"/>
  </si>
  <si>
    <t>99号：地場産品基準を満たした返礼品等とのみ交換するもの（例：○○pay商品券、△△Pay）</t>
    <rPh sb="4" eb="6">
      <t>ジバ</t>
    </rPh>
    <rPh sb="6" eb="8">
      <t>サンピン</t>
    </rPh>
    <rPh sb="8" eb="10">
      <t>キジュン</t>
    </rPh>
    <rPh sb="11" eb="12">
      <t>ミ</t>
    </rPh>
    <rPh sb="15" eb="17">
      <t>ヘンレイ</t>
    </rPh>
    <rPh sb="17" eb="18">
      <t>ヒン</t>
    </rPh>
    <rPh sb="18" eb="19">
      <t>トウ</t>
    </rPh>
    <rPh sb="22" eb="24">
      <t>コウカン</t>
    </rPh>
    <phoneticPr fontId="3"/>
  </si>
  <si>
    <t>7号の３イ五万以下（宿泊）：前号以外の区域内に所在する宿泊施設</t>
    <rPh sb="16" eb="18">
      <t>イガイ</t>
    </rPh>
    <rPh sb="19" eb="22">
      <t>クイキナイ</t>
    </rPh>
    <rPh sb="23" eb="25">
      <t>ショザイ</t>
    </rPh>
    <rPh sb="27" eb="29">
      <t>シュクハク</t>
    </rPh>
    <rPh sb="29" eb="31">
      <t>シセツ</t>
    </rPh>
    <phoneticPr fontId="3"/>
  </si>
  <si>
    <t>7号の３ロ該当地域（宿泊）：前号以外の区域内に所在する宿泊施設（特定非常災害）</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</si>
</sst>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411]ggg\ e\ &quot;年&quot;\ m\ &quot;月&quot;\ d\ &quot;日　&quot;;@"/>
    <numFmt numFmtId="177" formatCode="[$-411]ggge&quot;年&quot;m&quot;月&quot;d&quot;日&quot;;@"/>
    <numFmt numFmtId="178" formatCode="#"/>
    <numFmt numFmtId="179" formatCode="#,##0;[Red]\▲#,##0"/>
    <numFmt numFmtId="180" formatCode="0.0%"/>
    <numFmt numFmtId="181" formatCode="\(0.00%\)"/>
    <numFmt numFmtId="182" formatCode="0_);[Red]\(0\)"/>
    <numFmt numFmtId="183" formatCode="0_ "/>
  </numFmts>
  <fonts count="44">
    <font>
      <sz val="11"/>
      <color theme="1"/>
      <name val="ＭＳ Ｐゴシック"/>
      <family val="2"/>
      <scheme val="minor"/>
    </font>
    <font>
      <sz val="11"/>
      <color theme="1"/>
      <name val="ＭＳ Ｐゴシック"/>
      <family val="2"/>
      <scheme val="minor"/>
    </font>
    <font>
      <sz val="11"/>
      <color theme="1"/>
      <name val="Meiryo UI"/>
      <family val="3"/>
      <charset val="128"/>
    </font>
    <font>
      <sz val="6"/>
      <name val="ＭＳ Ｐゴシック"/>
      <family val="3"/>
      <charset val="128"/>
      <scheme val="minor"/>
    </font>
    <font>
      <sz val="10"/>
      <color theme="1"/>
      <name val="Meiryo UI"/>
      <family val="3"/>
      <charset val="128"/>
    </font>
    <font>
      <sz val="9"/>
      <color rgb="FF000000"/>
      <name val="Meiryo UI"/>
      <family val="3"/>
      <charset val="128"/>
    </font>
    <font>
      <vertAlign val="superscript"/>
      <sz val="10"/>
      <color theme="1"/>
      <name val="Meiryo UI"/>
      <family val="3"/>
      <charset val="128"/>
    </font>
    <font>
      <sz val="11"/>
      <color rgb="FFFF0000"/>
      <name val="Meiryo UI"/>
      <family val="3"/>
      <charset val="128"/>
    </font>
    <font>
      <sz val="11"/>
      <color theme="0" tint="-0.499984740745262"/>
      <name val="Meiryo UI"/>
      <family val="3"/>
      <charset val="128"/>
    </font>
    <font>
      <sz val="9"/>
      <color theme="1"/>
      <name val="Meiryo UI"/>
      <family val="3"/>
      <charset val="128"/>
    </font>
    <font>
      <sz val="9"/>
      <color theme="0" tint="-0.499984740745262"/>
      <name val="Meiryo UI"/>
      <family val="3"/>
      <charset val="128"/>
    </font>
    <font>
      <sz val="9"/>
      <color rgb="FFFF0000"/>
      <name val="Meiryo UI"/>
      <family val="3"/>
      <charset val="128"/>
    </font>
    <font>
      <sz val="11"/>
      <name val="Meiryo UI"/>
      <family val="3"/>
      <charset val="128"/>
    </font>
    <font>
      <sz val="8"/>
      <color theme="1"/>
      <name val="Meiryo UI"/>
      <family val="3"/>
      <charset val="128"/>
    </font>
    <font>
      <b/>
      <sz val="11"/>
      <color theme="1"/>
      <name val="Meiryo UI"/>
      <family val="3"/>
      <charset val="128"/>
    </font>
    <font>
      <sz val="11"/>
      <color theme="0"/>
      <name val="Meiryo UI"/>
      <family val="3"/>
      <charset val="128"/>
    </font>
    <font>
      <b/>
      <sz val="11"/>
      <color rgb="FFFF0000"/>
      <name val="Meiryo UI"/>
      <family val="3"/>
      <charset val="128"/>
    </font>
    <font>
      <b/>
      <sz val="12"/>
      <color indexed="81"/>
      <name val="ＭＳ Ｐゴシック"/>
      <family val="3"/>
      <charset val="128"/>
    </font>
    <font>
      <b/>
      <sz val="14"/>
      <color indexed="81"/>
      <name val="ＭＳ Ｐゴシック"/>
      <family val="3"/>
      <charset val="128"/>
    </font>
    <font>
      <b/>
      <sz val="11"/>
      <name val="Meiryo UI"/>
      <family val="3"/>
      <charset val="128"/>
    </font>
    <font>
      <b/>
      <sz val="14"/>
      <color theme="1"/>
      <name val="Meiryo UI"/>
      <family val="3"/>
      <charset val="128"/>
    </font>
    <font>
      <sz val="9"/>
      <color rgb="FFA7A7A7"/>
      <name val="Meiryo UI"/>
      <family val="3"/>
      <charset val="128"/>
    </font>
    <font>
      <sz val="11"/>
      <name val="ＭＳ Ｐゴシック"/>
      <family val="2"/>
      <scheme val="minor"/>
    </font>
    <font>
      <sz val="16"/>
      <color rgb="FF000000"/>
      <name val="ＭＳ Ｐゴシック"/>
      <family val="3"/>
      <charset val="128"/>
      <scheme val="minor"/>
    </font>
    <font>
      <sz val="16"/>
      <name val="ＭＳ Ｐゴシック"/>
      <family val="3"/>
      <charset val="128"/>
      <scheme val="minor"/>
    </font>
    <font>
      <sz val="16"/>
      <name val="ＭＳ Ｐゴシック"/>
      <family val="2"/>
      <scheme val="minor"/>
    </font>
    <font>
      <sz val="14"/>
      <name val="ＭＳ Ｐゴシック"/>
      <family val="3"/>
      <charset val="128"/>
      <scheme val="minor"/>
    </font>
    <font>
      <b/>
      <sz val="12"/>
      <color indexed="81"/>
      <name val="MS P ゴシック"/>
      <family val="3"/>
      <charset val="128"/>
    </font>
    <font>
      <sz val="12"/>
      <color indexed="81"/>
      <name val="MS P ゴシック"/>
      <family val="3"/>
      <charset val="128"/>
    </font>
    <font>
      <u/>
      <sz val="11"/>
      <color theme="10"/>
      <name val="ＭＳ Ｐゴシック"/>
      <family val="2"/>
      <scheme val="minor"/>
    </font>
    <font>
      <sz val="14"/>
      <color theme="1"/>
      <name val="ＭＳ Ｐゴシック"/>
      <family val="2"/>
      <scheme val="minor"/>
    </font>
    <font>
      <sz val="16"/>
      <color theme="1"/>
      <name val="ＭＳ Ｐゴシック"/>
      <family val="2"/>
      <scheme val="minor"/>
    </font>
    <font>
      <sz val="14"/>
      <color theme="1"/>
      <name val="ＭＳ Ｐゴシック"/>
      <family val="3"/>
      <charset val="128"/>
      <scheme val="minor"/>
    </font>
    <font>
      <sz val="14"/>
      <color theme="1"/>
      <name val="ＭＳ Ｐ明朝"/>
      <family val="1"/>
      <charset val="128"/>
    </font>
    <font>
      <sz val="16"/>
      <color theme="1"/>
      <name val="ＭＳ Ｐ明朝"/>
      <family val="1"/>
      <charset val="128"/>
    </font>
    <font>
      <sz val="12"/>
      <color theme="1"/>
      <name val="ＭＳ Ｐゴシック"/>
      <family val="3"/>
      <charset val="128"/>
      <scheme val="minor"/>
    </font>
    <font>
      <sz val="16"/>
      <color theme="1"/>
      <name val="ＭＳ Ｐゴシック"/>
      <family val="3"/>
      <charset val="128"/>
      <scheme val="minor"/>
    </font>
    <font>
      <b/>
      <sz val="14"/>
      <color rgb="FF0070C0"/>
      <name val="ＭＳ Ｐ明朝"/>
      <family val="1"/>
      <charset val="128"/>
    </font>
    <font>
      <b/>
      <sz val="14"/>
      <color theme="1"/>
      <name val="ＭＳ Ｐ明朝"/>
      <family val="1"/>
      <charset val="128"/>
    </font>
    <font>
      <sz val="14"/>
      <name val="ＭＳ Ｐゴシック"/>
      <family val="3"/>
      <charset val="128"/>
    </font>
    <font>
      <sz val="11"/>
      <color theme="1"/>
      <name val="ＭＳ Ｐ明朝"/>
      <family val="1"/>
      <charset val="128"/>
    </font>
    <font>
      <b/>
      <sz val="16"/>
      <color rgb="FF0070C0"/>
      <name val="ＭＳ Ｐ明朝"/>
      <family val="1"/>
      <charset val="128"/>
    </font>
    <font>
      <b/>
      <sz val="14"/>
      <name val="ＭＳ Ｐゴシック"/>
      <family val="3"/>
      <charset val="128"/>
      <scheme val="minor"/>
    </font>
    <font>
      <sz val="16"/>
      <color rgb="FFFF0000"/>
      <name val="ＭＳ Ｐゴシック"/>
      <family val="3"/>
      <charset val="128"/>
      <scheme val="minor"/>
    </font>
  </fonts>
  <fills count="9">
    <fill>
      <patternFill patternType="none"/>
    </fill>
    <fill>
      <patternFill patternType="gray125"/>
    </fill>
    <fill>
      <patternFill patternType="solid">
        <fgColor rgb="FFFFFF99"/>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0"/>
        <bgColor indexed="64"/>
      </patternFill>
    </fill>
    <fill>
      <patternFill patternType="solid">
        <fgColor theme="4" tint="0.79998168889431442"/>
        <bgColor indexed="64"/>
      </patternFill>
    </fill>
  </fills>
  <borders count="5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dotted">
        <color indexed="64"/>
      </left>
      <right/>
      <top style="thin">
        <color indexed="64"/>
      </top>
      <bottom style="thin">
        <color indexed="64"/>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right/>
      <top style="medium">
        <color rgb="FF00B050"/>
      </top>
      <bottom style="thin">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indexed="64"/>
      </bottom>
      <diagonal/>
    </border>
    <border>
      <left/>
      <right/>
      <top style="hair">
        <color auto="1"/>
      </top>
      <bottom style="thin">
        <color indexed="64"/>
      </bottom>
      <diagonal/>
    </border>
    <border>
      <left/>
      <right style="thin">
        <color auto="1"/>
      </right>
      <top style="hair">
        <color auto="1"/>
      </top>
      <bottom style="thin">
        <color indexed="64"/>
      </bottom>
      <diagonal/>
    </border>
  </borders>
  <cellStyleXfs count="4">
    <xf numFmtId="0" fontId="0"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9" fillId="0" borderId="0" applyNumberFormat="0" applyFill="0" applyBorder="0" applyAlignment="0" applyProtection="0"/>
  </cellStyleXfs>
  <cellXfs count="372">
    <xf numFmtId="0" fontId="0" fillId="0" borderId="0" xfId="0"/>
    <xf numFmtId="0" fontId="2" fillId="0" borderId="0" xfId="0" applyFont="1" applyAlignment="1">
      <alignment vertical="center"/>
    </xf>
    <xf numFmtId="0" fontId="2" fillId="4" borderId="7" xfId="0" applyFont="1" applyFill="1" applyBorder="1" applyAlignment="1">
      <alignment vertical="center"/>
    </xf>
    <xf numFmtId="0" fontId="2" fillId="4" borderId="8" xfId="0" applyFont="1" applyFill="1" applyBorder="1" applyAlignment="1">
      <alignment vertical="center"/>
    </xf>
    <xf numFmtId="0" fontId="2" fillId="5" borderId="1" xfId="0" applyFont="1" applyFill="1" applyBorder="1" applyAlignment="1">
      <alignment vertical="center"/>
    </xf>
    <xf numFmtId="0" fontId="2" fillId="5" borderId="4" xfId="0" applyFont="1" applyFill="1" applyBorder="1" applyAlignment="1">
      <alignment vertical="center"/>
    </xf>
    <xf numFmtId="0" fontId="2" fillId="5" borderId="6" xfId="0" applyFont="1" applyFill="1" applyBorder="1" applyAlignment="1">
      <alignment vertical="center"/>
    </xf>
    <xf numFmtId="0" fontId="2" fillId="5" borderId="2" xfId="0" applyFont="1" applyFill="1" applyBorder="1" applyAlignment="1">
      <alignment vertical="center"/>
    </xf>
    <xf numFmtId="0" fontId="2" fillId="5" borderId="7" xfId="0" applyFont="1" applyFill="1" applyBorder="1" applyAlignment="1">
      <alignment vertical="center"/>
    </xf>
    <xf numFmtId="0" fontId="2" fillId="5" borderId="0" xfId="0" applyFont="1" applyFill="1" applyAlignment="1">
      <alignment vertical="center"/>
    </xf>
    <xf numFmtId="0" fontId="2" fillId="5" borderId="7" xfId="0" applyFont="1" applyFill="1" applyBorder="1" applyAlignment="1">
      <alignment horizontal="right" vertical="center"/>
    </xf>
    <xf numFmtId="0" fontId="2" fillId="5" borderId="0" xfId="0" applyFont="1" applyFill="1" applyAlignment="1">
      <alignment vertical="center" shrinkToFit="1"/>
    </xf>
    <xf numFmtId="0" fontId="2" fillId="5" borderId="3" xfId="0" applyFont="1" applyFill="1" applyBorder="1" applyAlignment="1">
      <alignment vertical="center"/>
    </xf>
    <xf numFmtId="0" fontId="2" fillId="5" borderId="5" xfId="0" applyFont="1" applyFill="1" applyBorder="1" applyAlignment="1">
      <alignment vertical="center"/>
    </xf>
    <xf numFmtId="0" fontId="2" fillId="5" borderId="2" xfId="0" applyFont="1" applyFill="1" applyBorder="1" applyAlignment="1">
      <alignment horizontal="right" vertical="center"/>
    </xf>
    <xf numFmtId="0" fontId="2" fillId="2" borderId="0" xfId="0" applyFont="1" applyFill="1" applyAlignment="1" applyProtection="1">
      <alignment vertical="center" shrinkToFit="1"/>
      <protection locked="0"/>
    </xf>
    <xf numFmtId="0" fontId="2" fillId="0" borderId="0" xfId="0" applyFont="1" applyAlignment="1">
      <alignment vertical="center" shrinkToFit="1"/>
    </xf>
    <xf numFmtId="0" fontId="2" fillId="7" borderId="0" xfId="0" applyFont="1" applyFill="1" applyAlignment="1">
      <alignment vertical="center"/>
    </xf>
    <xf numFmtId="0" fontId="2" fillId="7" borderId="0" xfId="0" applyFont="1" applyFill="1" applyAlignment="1">
      <alignment vertical="center" shrinkToFit="1"/>
    </xf>
    <xf numFmtId="0" fontId="2" fillId="7" borderId="13" xfId="0" applyFont="1" applyFill="1" applyBorder="1" applyAlignment="1">
      <alignment vertical="center"/>
    </xf>
    <xf numFmtId="0" fontId="2" fillId="7" borderId="8" xfId="0" applyFont="1" applyFill="1" applyBorder="1" applyAlignment="1">
      <alignment vertical="center"/>
    </xf>
    <xf numFmtId="0" fontId="2" fillId="7" borderId="10" xfId="0" applyFont="1" applyFill="1" applyBorder="1" applyAlignment="1">
      <alignment vertical="center"/>
    </xf>
    <xf numFmtId="0" fontId="2" fillId="7" borderId="17" xfId="0" applyFont="1" applyFill="1" applyBorder="1" applyAlignment="1">
      <alignment vertical="center"/>
    </xf>
    <xf numFmtId="0" fontId="2" fillId="7" borderId="3" xfId="0" applyFont="1" applyFill="1" applyBorder="1" applyAlignment="1">
      <alignment vertical="center"/>
    </xf>
    <xf numFmtId="0" fontId="2" fillId="7" borderId="5" xfId="0" applyFont="1" applyFill="1" applyBorder="1" applyAlignment="1">
      <alignment vertical="center"/>
    </xf>
    <xf numFmtId="0" fontId="2" fillId="7" borderId="4" xfId="0" applyFont="1" applyFill="1" applyBorder="1" applyAlignment="1">
      <alignment vertical="center"/>
    </xf>
    <xf numFmtId="0" fontId="2" fillId="7" borderId="0" xfId="0" applyFont="1" applyFill="1" applyAlignment="1">
      <alignment horizontal="right" vertical="center"/>
    </xf>
    <xf numFmtId="0" fontId="8" fillId="0" borderId="0" xfId="0" applyFont="1" applyAlignment="1">
      <alignment vertical="center" shrinkToFit="1"/>
    </xf>
    <xf numFmtId="0" fontId="2" fillId="6" borderId="0" xfId="0" applyFont="1" applyFill="1" applyAlignment="1">
      <alignment vertical="center" shrinkToFit="1"/>
    </xf>
    <xf numFmtId="0" fontId="9" fillId="6" borderId="0" xfId="0" applyFont="1" applyFill="1" applyAlignment="1">
      <alignment horizontal="center" vertical="center" shrinkToFit="1"/>
    </xf>
    <xf numFmtId="0" fontId="10" fillId="6" borderId="0" xfId="0" applyFont="1" applyFill="1" applyAlignment="1">
      <alignment horizontal="center" vertical="center" shrinkToFit="1"/>
    </xf>
    <xf numFmtId="0" fontId="9" fillId="0" borderId="0" xfId="0" applyFont="1" applyAlignment="1">
      <alignment horizontal="center" vertical="center" shrinkToFit="1"/>
    </xf>
    <xf numFmtId="0" fontId="2" fillId="7" borderId="7" xfId="0" applyFont="1" applyFill="1" applyBorder="1" applyAlignment="1">
      <alignment horizontal="right" vertical="center"/>
    </xf>
    <xf numFmtId="49" fontId="2" fillId="4" borderId="7" xfId="0" applyNumberFormat="1" applyFont="1" applyFill="1" applyBorder="1" applyAlignment="1">
      <alignment vertical="center" shrinkToFit="1"/>
    </xf>
    <xf numFmtId="49" fontId="2" fillId="4" borderId="8" xfId="0" applyNumberFormat="1" applyFont="1" applyFill="1" applyBorder="1" applyAlignment="1">
      <alignment vertical="center" shrinkToFit="1"/>
    </xf>
    <xf numFmtId="0" fontId="2" fillId="5" borderId="0" xfId="0" applyFont="1" applyFill="1" applyAlignment="1">
      <alignment horizontal="right" vertical="center"/>
    </xf>
    <xf numFmtId="0" fontId="2" fillId="7" borderId="7" xfId="0" applyFont="1" applyFill="1" applyBorder="1" applyAlignment="1">
      <alignment vertical="center" shrinkToFit="1"/>
    </xf>
    <xf numFmtId="0" fontId="2" fillId="5" borderId="7" xfId="0" applyFont="1" applyFill="1" applyBorder="1" applyAlignment="1">
      <alignment vertical="center" shrinkToFit="1"/>
    </xf>
    <xf numFmtId="0" fontId="2" fillId="7" borderId="7" xfId="0" applyFont="1" applyFill="1" applyBorder="1" applyAlignment="1">
      <alignment horizontal="center" vertical="center" shrinkToFit="1"/>
    </xf>
    <xf numFmtId="0" fontId="7" fillId="7" borderId="0" xfId="0" applyFont="1" applyFill="1" applyAlignment="1">
      <alignment vertical="center"/>
    </xf>
    <xf numFmtId="0" fontId="7" fillId="7" borderId="0" xfId="0" applyFont="1" applyFill="1" applyAlignment="1">
      <alignment horizontal="right" vertical="center"/>
    </xf>
    <xf numFmtId="0" fontId="2" fillId="4" borderId="0" xfId="0" applyFont="1" applyFill="1" applyAlignment="1">
      <alignment vertical="center"/>
    </xf>
    <xf numFmtId="0" fontId="2" fillId="4" borderId="5" xfId="0" applyFont="1" applyFill="1" applyBorder="1" applyAlignment="1">
      <alignment vertical="center"/>
    </xf>
    <xf numFmtId="0" fontId="2" fillId="2" borderId="7" xfId="0" applyFont="1" applyFill="1" applyBorder="1" applyAlignment="1" applyProtection="1">
      <alignment vertical="center"/>
      <protection locked="0"/>
    </xf>
    <xf numFmtId="0" fontId="8" fillId="6" borderId="0" xfId="0" applyFont="1" applyFill="1" applyAlignment="1">
      <alignment vertical="center" shrinkToFit="1"/>
    </xf>
    <xf numFmtId="0" fontId="8" fillId="7" borderId="0" xfId="0" applyFont="1" applyFill="1" applyAlignment="1">
      <alignment vertical="center" shrinkToFit="1"/>
    </xf>
    <xf numFmtId="0" fontId="2" fillId="0" borderId="19" xfId="0" applyFont="1" applyBorder="1" applyAlignment="1">
      <alignment vertical="center" shrinkToFit="1"/>
    </xf>
    <xf numFmtId="0" fontId="2" fillId="0" borderId="20" xfId="0" applyFont="1" applyBorder="1" applyAlignment="1">
      <alignment vertical="center" shrinkToFit="1"/>
    </xf>
    <xf numFmtId="0" fontId="2" fillId="0" borderId="21" xfId="0" applyFont="1" applyBorder="1" applyAlignment="1">
      <alignment vertical="center" shrinkToFit="1"/>
    </xf>
    <xf numFmtId="38" fontId="2" fillId="0" borderId="0" xfId="1" applyFont="1" applyAlignment="1">
      <alignment vertical="center" shrinkToFit="1"/>
    </xf>
    <xf numFmtId="38" fontId="2" fillId="0" borderId="0" xfId="0" applyNumberFormat="1" applyFont="1" applyAlignment="1">
      <alignment vertical="center" shrinkToFit="1"/>
    </xf>
    <xf numFmtId="180" fontId="2" fillId="6" borderId="0" xfId="2" applyNumberFormat="1" applyFont="1" applyFill="1" applyAlignment="1">
      <alignment vertical="center" shrinkToFit="1"/>
    </xf>
    <xf numFmtId="38" fontId="2" fillId="4" borderId="18" xfId="1" applyFont="1" applyFill="1" applyBorder="1" applyAlignment="1" applyProtection="1">
      <alignment horizontal="right" vertical="center"/>
    </xf>
    <xf numFmtId="0" fontId="11" fillId="6" borderId="0" xfId="0" applyFont="1" applyFill="1" applyAlignment="1">
      <alignment horizontal="center" vertical="center" shrinkToFit="1"/>
    </xf>
    <xf numFmtId="38" fontId="7" fillId="0" borderId="0" xfId="0" applyNumberFormat="1" applyFont="1" applyAlignment="1">
      <alignment horizontal="right" vertical="center" shrinkToFit="1"/>
    </xf>
    <xf numFmtId="0" fontId="4" fillId="7" borderId="0" xfId="0" applyFont="1" applyFill="1" applyAlignment="1">
      <alignment vertical="top"/>
    </xf>
    <xf numFmtId="0" fontId="2" fillId="4" borderId="0" xfId="0" applyFont="1" applyFill="1" applyAlignment="1">
      <alignment vertical="center" shrinkToFit="1"/>
    </xf>
    <xf numFmtId="0" fontId="2" fillId="5" borderId="0" xfId="0" applyFont="1" applyFill="1" applyAlignment="1" applyProtection="1">
      <alignment vertical="center" shrinkToFit="1"/>
      <protection locked="0"/>
    </xf>
    <xf numFmtId="0" fontId="7" fillId="0" borderId="0" xfId="0" applyFont="1" applyAlignment="1">
      <alignment vertical="center" shrinkToFit="1"/>
    </xf>
    <xf numFmtId="0" fontId="2" fillId="4" borderId="0" xfId="0" applyFont="1" applyFill="1" applyAlignment="1" applyProtection="1">
      <alignment vertical="center" shrinkToFit="1"/>
      <protection locked="0"/>
    </xf>
    <xf numFmtId="38" fontId="2" fillId="0" borderId="18" xfId="0" applyNumberFormat="1" applyFont="1" applyBorder="1" applyAlignment="1">
      <alignment vertical="center" shrinkToFit="1"/>
    </xf>
    <xf numFmtId="38" fontId="2" fillId="0" borderId="0" xfId="1" applyFont="1" applyAlignment="1" applyProtection="1">
      <alignment vertical="center"/>
    </xf>
    <xf numFmtId="38" fontId="2" fillId="3" borderId="18" xfId="1" applyFont="1" applyFill="1" applyBorder="1" applyAlignment="1" applyProtection="1">
      <alignment horizontal="center" vertical="center"/>
    </xf>
    <xf numFmtId="38" fontId="2" fillId="4" borderId="18" xfId="1" applyFont="1" applyFill="1" applyBorder="1" applyAlignment="1" applyProtection="1">
      <alignment horizontal="center" vertical="center" shrinkToFit="1"/>
    </xf>
    <xf numFmtId="38" fontId="2" fillId="0" borderId="0" xfId="1" applyFont="1" applyAlignment="1" applyProtection="1">
      <alignment horizontal="center" vertical="center"/>
    </xf>
    <xf numFmtId="38" fontId="2" fillId="0" borderId="18" xfId="1" applyFont="1" applyBorder="1" applyAlignment="1" applyProtection="1">
      <alignment horizontal="right" vertical="center"/>
    </xf>
    <xf numFmtId="38" fontId="2" fillId="2" borderId="18" xfId="1" applyFont="1" applyFill="1" applyBorder="1" applyAlignment="1" applyProtection="1">
      <alignment horizontal="right" vertical="center"/>
    </xf>
    <xf numFmtId="38" fontId="2" fillId="0" borderId="0" xfId="1" applyFont="1" applyAlignment="1" applyProtection="1">
      <alignment horizontal="right" vertical="center"/>
    </xf>
    <xf numFmtId="38" fontId="4" fillId="0" borderId="0" xfId="1" applyFont="1" applyAlignment="1" applyProtection="1">
      <alignment vertical="top" wrapText="1"/>
    </xf>
    <xf numFmtId="38" fontId="2" fillId="3" borderId="19" xfId="1" applyFont="1" applyFill="1" applyBorder="1" applyAlignment="1" applyProtection="1">
      <alignment horizontal="center" vertical="center"/>
    </xf>
    <xf numFmtId="38" fontId="2" fillId="0" borderId="28" xfId="1" applyFont="1" applyBorder="1" applyAlignment="1" applyProtection="1">
      <alignment horizontal="right" vertical="center"/>
    </xf>
    <xf numFmtId="38" fontId="2" fillId="2" borderId="28" xfId="1" applyFont="1" applyFill="1" applyBorder="1" applyAlignment="1" applyProtection="1">
      <alignment horizontal="right" vertical="center"/>
    </xf>
    <xf numFmtId="38" fontId="2" fillId="0" borderId="29" xfId="1" applyFont="1" applyBorder="1" applyAlignment="1" applyProtection="1">
      <alignment horizontal="right" vertical="center"/>
    </xf>
    <xf numFmtId="38" fontId="2" fillId="2" borderId="29" xfId="1" applyFont="1" applyFill="1" applyBorder="1" applyAlignment="1" applyProtection="1">
      <alignment horizontal="right" vertical="center"/>
    </xf>
    <xf numFmtId="38" fontId="2" fillId="0" borderId="28" xfId="1" applyFont="1" applyBorder="1" applyAlignment="1" applyProtection="1">
      <alignment vertical="center"/>
    </xf>
    <xf numFmtId="38" fontId="2" fillId="2" borderId="28" xfId="1" applyFont="1" applyFill="1" applyBorder="1" applyAlignment="1" applyProtection="1">
      <alignment vertical="center"/>
    </xf>
    <xf numFmtId="38" fontId="2" fillId="0" borderId="29" xfId="1" applyFont="1" applyBorder="1" applyAlignment="1" applyProtection="1">
      <alignment vertical="center"/>
    </xf>
    <xf numFmtId="38" fontId="2" fillId="2" borderId="29" xfId="1" applyFont="1" applyFill="1" applyBorder="1" applyAlignment="1" applyProtection="1">
      <alignment vertical="center"/>
    </xf>
    <xf numFmtId="0" fontId="2" fillId="0" borderId="0" xfId="0" applyFont="1" applyAlignment="1">
      <alignment horizontal="center" vertical="center" shrinkToFit="1"/>
    </xf>
    <xf numFmtId="0" fontId="2" fillId="7" borderId="14" xfId="0" applyFont="1" applyFill="1" applyBorder="1" applyAlignment="1">
      <alignment vertical="center"/>
    </xf>
    <xf numFmtId="0" fontId="2" fillId="3" borderId="6" xfId="0" applyFont="1" applyFill="1" applyBorder="1" applyAlignment="1">
      <alignment vertical="center"/>
    </xf>
    <xf numFmtId="0" fontId="2" fillId="3" borderId="7" xfId="0" applyFont="1" applyFill="1" applyBorder="1" applyAlignment="1">
      <alignment vertical="center"/>
    </xf>
    <xf numFmtId="0" fontId="2" fillId="3" borderId="2" xfId="0" applyFont="1" applyFill="1" applyBorder="1" applyAlignment="1">
      <alignment vertical="center"/>
    </xf>
    <xf numFmtId="0" fontId="2" fillId="3" borderId="1" xfId="0" applyFont="1" applyFill="1" applyBorder="1" applyAlignment="1">
      <alignment vertical="center"/>
    </xf>
    <xf numFmtId="0" fontId="2" fillId="7" borderId="6" xfId="0" applyFont="1" applyFill="1" applyBorder="1" applyAlignment="1">
      <alignment vertical="center"/>
    </xf>
    <xf numFmtId="0" fontId="2" fillId="7" borderId="7" xfId="0" applyFont="1" applyFill="1" applyBorder="1" applyAlignment="1">
      <alignment vertical="center"/>
    </xf>
    <xf numFmtId="0" fontId="2" fillId="7" borderId="1" xfId="0" applyFont="1" applyFill="1" applyBorder="1" applyAlignment="1">
      <alignment vertical="center"/>
    </xf>
    <xf numFmtId="0" fontId="2" fillId="7" borderId="2" xfId="0" applyFont="1" applyFill="1" applyBorder="1" applyAlignment="1">
      <alignment vertical="center"/>
    </xf>
    <xf numFmtId="0" fontId="12" fillId="7" borderId="0" xfId="0" applyFont="1" applyFill="1" applyAlignment="1">
      <alignment vertical="center"/>
    </xf>
    <xf numFmtId="0" fontId="2" fillId="7" borderId="12" xfId="0" applyFont="1" applyFill="1" applyBorder="1" applyAlignment="1">
      <alignment vertical="center"/>
    </xf>
    <xf numFmtId="0" fontId="2" fillId="7" borderId="16" xfId="0" applyFont="1" applyFill="1" applyBorder="1" applyAlignment="1">
      <alignment vertical="center"/>
    </xf>
    <xf numFmtId="0" fontId="2" fillId="7" borderId="23" xfId="0" applyFont="1" applyFill="1" applyBorder="1" applyAlignment="1">
      <alignment vertical="center"/>
    </xf>
    <xf numFmtId="38" fontId="12" fillId="2" borderId="18" xfId="1" applyFont="1" applyFill="1" applyBorder="1" applyAlignment="1" applyProtection="1">
      <alignment horizontal="right" vertical="center"/>
    </xf>
    <xf numFmtId="38" fontId="2" fillId="0" borderId="0" xfId="1" applyFont="1" applyFill="1" applyBorder="1" applyAlignment="1" applyProtection="1">
      <alignment horizontal="center" vertical="center"/>
    </xf>
    <xf numFmtId="38" fontId="2" fillId="0" borderId="0" xfId="1" applyFont="1" applyFill="1" applyBorder="1" applyAlignment="1" applyProtection="1">
      <alignment vertical="center"/>
    </xf>
    <xf numFmtId="38" fontId="16" fillId="0" borderId="0" xfId="1" applyFont="1" applyAlignment="1" applyProtection="1">
      <alignment vertical="center"/>
    </xf>
    <xf numFmtId="0" fontId="12" fillId="0" borderId="0" xfId="0" applyFont="1" applyAlignment="1">
      <alignment vertical="center" shrinkToFit="1"/>
    </xf>
    <xf numFmtId="0" fontId="2" fillId="7" borderId="0" xfId="0" applyFont="1" applyFill="1" applyAlignment="1">
      <alignment horizontal="center" vertical="center"/>
    </xf>
    <xf numFmtId="0" fontId="12" fillId="7" borderId="4" xfId="0" applyFont="1" applyFill="1" applyBorder="1" applyAlignment="1">
      <alignment vertical="center"/>
    </xf>
    <xf numFmtId="177" fontId="2" fillId="7" borderId="0" xfId="0" applyNumberFormat="1" applyFont="1" applyFill="1" applyAlignment="1">
      <alignment vertical="center"/>
    </xf>
    <xf numFmtId="0" fontId="2" fillId="7" borderId="3" xfId="0" applyFont="1" applyFill="1" applyBorder="1" applyAlignment="1" applyProtection="1">
      <alignment vertical="center" shrinkToFit="1"/>
      <protection locked="0"/>
    </xf>
    <xf numFmtId="0" fontId="2" fillId="7" borderId="7" xfId="0" applyFont="1" applyFill="1" applyBorder="1" applyAlignment="1">
      <alignment horizontal="center" vertical="center"/>
    </xf>
    <xf numFmtId="0" fontId="7" fillId="7" borderId="2" xfId="0" applyFont="1" applyFill="1" applyBorder="1" applyAlignment="1">
      <alignment horizontal="right" vertical="center"/>
    </xf>
    <xf numFmtId="177" fontId="2" fillId="7" borderId="0" xfId="0" applyNumberFormat="1" applyFont="1" applyFill="1" applyAlignment="1">
      <alignment horizontal="right" vertical="center"/>
    </xf>
    <xf numFmtId="0" fontId="2" fillId="7" borderId="2" xfId="0" applyFont="1" applyFill="1" applyBorder="1" applyAlignment="1">
      <alignment horizontal="center" vertical="center"/>
    </xf>
    <xf numFmtId="0" fontId="12" fillId="0" borderId="0" xfId="0" applyFont="1" applyAlignment="1" applyProtection="1">
      <alignment vertical="center" shrinkToFit="1"/>
      <protection locked="0"/>
    </xf>
    <xf numFmtId="0" fontId="2" fillId="0" borderId="0" xfId="0" applyFont="1" applyAlignment="1" applyProtection="1">
      <alignment vertical="center" shrinkToFit="1"/>
      <protection locked="0"/>
    </xf>
    <xf numFmtId="0" fontId="12" fillId="3" borderId="1" xfId="0" applyFont="1" applyFill="1" applyBorder="1" applyAlignment="1">
      <alignment vertical="center"/>
    </xf>
    <xf numFmtId="0" fontId="12" fillId="3" borderId="2" xfId="0" applyFont="1" applyFill="1" applyBorder="1" applyAlignment="1">
      <alignment vertical="center"/>
    </xf>
    <xf numFmtId="0" fontId="12" fillId="3" borderId="3" xfId="0" applyFont="1" applyFill="1" applyBorder="1" applyAlignment="1">
      <alignment vertical="center"/>
    </xf>
    <xf numFmtId="0" fontId="12" fillId="3" borderId="7" xfId="0" applyFont="1" applyFill="1" applyBorder="1" applyAlignment="1">
      <alignment vertical="center"/>
    </xf>
    <xf numFmtId="0" fontId="12" fillId="3" borderId="8" xfId="0" applyFont="1" applyFill="1" applyBorder="1" applyAlignment="1">
      <alignment vertical="center"/>
    </xf>
    <xf numFmtId="182" fontId="12" fillId="2" borderId="0" xfId="0" applyNumberFormat="1" applyFont="1" applyFill="1" applyAlignment="1" applyProtection="1">
      <alignment vertical="center"/>
      <protection locked="0"/>
    </xf>
    <xf numFmtId="182" fontId="12" fillId="2" borderId="2" xfId="0" applyNumberFormat="1" applyFont="1" applyFill="1" applyBorder="1" applyAlignment="1" applyProtection="1">
      <alignment vertical="center"/>
      <protection locked="0"/>
    </xf>
    <xf numFmtId="183" fontId="2" fillId="2" borderId="0" xfId="0" applyNumberFormat="1" applyFont="1" applyFill="1" applyAlignment="1" applyProtection="1">
      <alignment vertical="center"/>
      <protection locked="0"/>
    </xf>
    <xf numFmtId="183" fontId="2" fillId="2" borderId="7" xfId="0" applyNumberFormat="1" applyFont="1" applyFill="1" applyBorder="1" applyAlignment="1" applyProtection="1">
      <alignment vertical="center"/>
      <protection locked="0"/>
    </xf>
    <xf numFmtId="0" fontId="19" fillId="3" borderId="6" xfId="0" applyFont="1" applyFill="1" applyBorder="1" applyAlignment="1">
      <alignment vertical="center"/>
    </xf>
    <xf numFmtId="38" fontId="2" fillId="2" borderId="20" xfId="1" applyFont="1" applyFill="1" applyBorder="1" applyAlignment="1" applyProtection="1">
      <alignment horizontal="right" vertical="center"/>
    </xf>
    <xf numFmtId="0" fontId="2" fillId="7" borderId="38" xfId="0" applyFont="1" applyFill="1" applyBorder="1" applyAlignment="1">
      <alignment vertical="center"/>
    </xf>
    <xf numFmtId="0" fontId="2" fillId="7" borderId="39" xfId="0" applyFont="1" applyFill="1" applyBorder="1" applyAlignment="1">
      <alignment vertical="center"/>
    </xf>
    <xf numFmtId="10" fontId="2" fillId="7" borderId="4" xfId="0" applyNumberFormat="1" applyFont="1" applyFill="1" applyBorder="1" applyAlignment="1">
      <alignment horizontal="right" vertical="center"/>
    </xf>
    <xf numFmtId="0" fontId="21" fillId="6" borderId="0" xfId="0" applyFont="1" applyFill="1" applyAlignment="1">
      <alignment horizontal="center" vertical="center" shrinkToFit="1"/>
    </xf>
    <xf numFmtId="49" fontId="21" fillId="6" borderId="0" xfId="0" applyNumberFormat="1" applyFont="1" applyFill="1" applyAlignment="1">
      <alignment horizontal="center" vertical="center" shrinkToFit="1"/>
    </xf>
    <xf numFmtId="0" fontId="2" fillId="7" borderId="9" xfId="0" applyFont="1" applyFill="1" applyBorder="1" applyAlignment="1">
      <alignment vertical="center"/>
    </xf>
    <xf numFmtId="0" fontId="7" fillId="7" borderId="7" xfId="0" applyFont="1" applyFill="1" applyBorder="1" applyAlignment="1">
      <alignment horizontal="right" vertical="center"/>
    </xf>
    <xf numFmtId="0" fontId="0" fillId="0" borderId="18" xfId="0" applyBorder="1"/>
    <xf numFmtId="0" fontId="22" fillId="0" borderId="0" xfId="0" applyFont="1"/>
    <xf numFmtId="0" fontId="23" fillId="0" borderId="0" xfId="0" applyFont="1"/>
    <xf numFmtId="0" fontId="24" fillId="0" borderId="0" xfId="0" applyFont="1"/>
    <xf numFmtId="0" fontId="0" fillId="0" borderId="0" xfId="0" applyAlignment="1">
      <alignment vertical="top"/>
    </xf>
    <xf numFmtId="0" fontId="25" fillId="0" borderId="0" xfId="0" applyFont="1" applyAlignment="1">
      <alignment vertical="center"/>
    </xf>
    <xf numFmtId="0" fontId="30" fillId="0" borderId="0" xfId="0" applyFont="1" applyAlignment="1">
      <alignment vertical="center"/>
    </xf>
    <xf numFmtId="0" fontId="30" fillId="0" borderId="0" xfId="0" applyFont="1" applyAlignment="1">
      <alignment horizontal="center" vertical="center"/>
    </xf>
    <xf numFmtId="0" fontId="31" fillId="0" borderId="0" xfId="0" applyFont="1" applyAlignment="1">
      <alignment horizontal="center" vertical="center"/>
    </xf>
    <xf numFmtId="0" fontId="32" fillId="0" borderId="0" xfId="0" applyFont="1" applyAlignment="1">
      <alignment horizontal="center" vertical="center"/>
    </xf>
    <xf numFmtId="0" fontId="33" fillId="0" borderId="0" xfId="0" applyFont="1" applyAlignment="1">
      <alignment vertical="center"/>
    </xf>
    <xf numFmtId="0" fontId="32" fillId="0" borderId="0" xfId="0" applyFont="1" applyAlignment="1">
      <alignment vertical="top"/>
    </xf>
    <xf numFmtId="0" fontId="34" fillId="0" borderId="0" xfId="0" applyFont="1" applyAlignment="1">
      <alignment horizontal="center" vertical="center"/>
    </xf>
    <xf numFmtId="0" fontId="0" fillId="0" borderId="0" xfId="0" applyAlignment="1">
      <alignment vertical="center"/>
    </xf>
    <xf numFmtId="0" fontId="0" fillId="0" borderId="0" xfId="0" applyAlignment="1">
      <alignment horizontal="center" vertical="center"/>
    </xf>
    <xf numFmtId="0" fontId="24" fillId="0" borderId="0" xfId="0" applyFont="1" applyAlignment="1">
      <alignment horizontal="left" vertical="center"/>
    </xf>
    <xf numFmtId="0" fontId="35" fillId="0" borderId="0" xfId="0" applyFont="1" applyAlignment="1">
      <alignment horizontal="center" vertical="center" wrapText="1"/>
    </xf>
    <xf numFmtId="0" fontId="36" fillId="0" borderId="0" xfId="0" applyFont="1" applyAlignment="1">
      <alignment horizontal="center" vertical="center"/>
    </xf>
    <xf numFmtId="0" fontId="37" fillId="0" borderId="0" xfId="0" applyFont="1" applyAlignment="1">
      <alignment horizontal="center" vertical="center"/>
    </xf>
    <xf numFmtId="0" fontId="38" fillId="0" borderId="0" xfId="0" applyFont="1" applyAlignment="1">
      <alignment horizontal="center" vertical="center"/>
    </xf>
    <xf numFmtId="0" fontId="33" fillId="0" borderId="0" xfId="0" applyFont="1" applyAlignment="1">
      <alignment horizontal="center" vertical="center"/>
    </xf>
    <xf numFmtId="0" fontId="37" fillId="0" borderId="0" xfId="0" applyFont="1" applyAlignment="1">
      <alignment horizontal="left" vertical="center"/>
    </xf>
    <xf numFmtId="0" fontId="37" fillId="0" borderId="0" xfId="0" applyFont="1" applyAlignment="1">
      <alignment horizontal="center" vertical="center" wrapText="1"/>
    </xf>
    <xf numFmtId="0" fontId="37" fillId="0" borderId="4" xfId="0" applyFont="1" applyBorder="1" applyAlignment="1">
      <alignment horizontal="center" vertical="center"/>
    </xf>
    <xf numFmtId="0" fontId="38" fillId="0" borderId="0" xfId="0" applyFont="1" applyAlignment="1">
      <alignment vertical="center"/>
    </xf>
    <xf numFmtId="0" fontId="33" fillId="7" borderId="0" xfId="0" applyFont="1" applyFill="1" applyAlignment="1">
      <alignment horizontal="center" vertical="center"/>
    </xf>
    <xf numFmtId="0" fontId="37" fillId="0" borderId="0" xfId="0" applyFont="1" applyAlignment="1">
      <alignment vertical="center"/>
    </xf>
    <xf numFmtId="0" fontId="40" fillId="0" borderId="0" xfId="0" applyFont="1" applyAlignment="1">
      <alignment vertical="center"/>
    </xf>
    <xf numFmtId="0" fontId="40" fillId="0" borderId="0" xfId="0" applyFont="1" applyAlignment="1">
      <alignment vertical="center" wrapText="1"/>
    </xf>
    <xf numFmtId="0" fontId="0" fillId="0" borderId="0" xfId="0" applyAlignment="1">
      <alignment horizontal="center" vertical="center" wrapText="1"/>
    </xf>
    <xf numFmtId="0" fontId="41" fillId="0" borderId="0" xfId="0" applyFont="1" applyAlignment="1">
      <alignment vertical="center"/>
    </xf>
    <xf numFmtId="0" fontId="32" fillId="8" borderId="18" xfId="0" applyFont="1" applyFill="1" applyBorder="1" applyAlignment="1">
      <alignment horizontal="center" vertical="center" wrapText="1" shrinkToFit="1"/>
    </xf>
    <xf numFmtId="0" fontId="30" fillId="0" borderId="0" xfId="0" applyFont="1" applyAlignment="1">
      <alignment horizontal="center" vertical="center" wrapText="1" shrinkToFit="1"/>
    </xf>
    <xf numFmtId="0" fontId="26" fillId="8" borderId="28" xfId="0" applyFont="1" applyFill="1" applyBorder="1" applyAlignment="1">
      <alignment horizontal="center" vertical="center" wrapText="1" shrinkToFit="1"/>
    </xf>
    <xf numFmtId="0" fontId="39" fillId="0" borderId="28" xfId="0" applyFont="1" applyBorder="1" applyAlignment="1">
      <alignment vertical="center" wrapText="1" shrinkToFit="1"/>
    </xf>
    <xf numFmtId="0" fontId="26" fillId="8" borderId="44" xfId="0" applyFont="1" applyFill="1" applyBorder="1" applyAlignment="1">
      <alignment horizontal="center" vertical="center" wrapText="1" shrinkToFit="1"/>
    </xf>
    <xf numFmtId="0" fontId="39" fillId="0" borderId="44" xfId="0" applyFont="1" applyBorder="1" applyAlignment="1">
      <alignment vertical="center" wrapText="1" shrinkToFit="1"/>
    </xf>
    <xf numFmtId="0" fontId="32" fillId="8" borderId="44" xfId="0" applyFont="1" applyFill="1" applyBorder="1" applyAlignment="1">
      <alignment horizontal="center" vertical="center" wrapText="1" shrinkToFit="1"/>
    </xf>
    <xf numFmtId="0" fontId="39" fillId="7" borderId="44" xfId="0" applyFont="1" applyFill="1" applyBorder="1" applyAlignment="1">
      <alignment vertical="center" wrapText="1" shrinkToFit="1"/>
    </xf>
    <xf numFmtId="0" fontId="26" fillId="0" borderId="44" xfId="0" applyFont="1" applyBorder="1" applyAlignment="1">
      <alignment vertical="center" wrapText="1" shrinkToFit="1"/>
    </xf>
    <xf numFmtId="0" fontId="33" fillId="0" borderId="0" xfId="0" applyFont="1" applyAlignment="1">
      <alignment vertical="center" wrapText="1" shrinkToFit="1"/>
    </xf>
    <xf numFmtId="0" fontId="26" fillId="8" borderId="29" xfId="0" applyFont="1" applyFill="1" applyBorder="1" applyAlignment="1">
      <alignment horizontal="center" vertical="center" wrapText="1" shrinkToFit="1"/>
    </xf>
    <xf numFmtId="0" fontId="39" fillId="0" borderId="29" xfId="0" applyFont="1" applyBorder="1" applyAlignment="1">
      <alignment vertical="center" wrapText="1" shrinkToFit="1"/>
    </xf>
    <xf numFmtId="0" fontId="0" fillId="0" borderId="18" xfId="0" applyBorder="1" applyAlignment="1">
      <alignment shrinkToFit="1"/>
    </xf>
    <xf numFmtId="0" fontId="2" fillId="2" borderId="1" xfId="0" applyFont="1" applyFill="1" applyBorder="1" applyAlignment="1" applyProtection="1">
      <alignment horizontal="left" vertical="top" wrapText="1"/>
      <protection locked="0"/>
    </xf>
    <xf numFmtId="0" fontId="2" fillId="2" borderId="2" xfId="0" applyFont="1" applyFill="1" applyBorder="1" applyAlignment="1" applyProtection="1">
      <alignment horizontal="left" vertical="top"/>
      <protection locked="0"/>
    </xf>
    <xf numFmtId="0" fontId="2" fillId="2" borderId="3" xfId="0" applyFont="1" applyFill="1" applyBorder="1" applyAlignment="1" applyProtection="1">
      <alignment horizontal="left" vertical="top"/>
      <protection locked="0"/>
    </xf>
    <xf numFmtId="0" fontId="2" fillId="2" borderId="4" xfId="0" applyFont="1" applyFill="1" applyBorder="1" applyAlignment="1" applyProtection="1">
      <alignment horizontal="left" vertical="top"/>
      <protection locked="0"/>
    </xf>
    <xf numFmtId="0" fontId="2" fillId="2" borderId="0" xfId="0" applyFont="1" applyFill="1" applyAlignment="1" applyProtection="1">
      <alignment horizontal="left" vertical="top"/>
      <protection locked="0"/>
    </xf>
    <xf numFmtId="0" fontId="2" fillId="2" borderId="5" xfId="0" applyFont="1" applyFill="1" applyBorder="1" applyAlignment="1" applyProtection="1">
      <alignment horizontal="left" vertical="top"/>
      <protection locked="0"/>
    </xf>
    <xf numFmtId="0" fontId="2" fillId="2" borderId="6" xfId="0" applyFont="1" applyFill="1" applyBorder="1" applyAlignment="1" applyProtection="1">
      <alignment horizontal="left" vertical="top"/>
      <protection locked="0"/>
    </xf>
    <xf numFmtId="0" fontId="2" fillId="2" borderId="7" xfId="0" applyFont="1" applyFill="1" applyBorder="1" applyAlignment="1" applyProtection="1">
      <alignment horizontal="left" vertical="top"/>
      <protection locked="0"/>
    </xf>
    <xf numFmtId="0" fontId="2" fillId="2" borderId="8" xfId="0" applyFont="1" applyFill="1" applyBorder="1" applyAlignment="1" applyProtection="1">
      <alignment horizontal="left" vertical="top"/>
      <protection locked="0"/>
    </xf>
    <xf numFmtId="0" fontId="2" fillId="2" borderId="1" xfId="0" applyFont="1" applyFill="1" applyBorder="1" applyAlignment="1" applyProtection="1">
      <alignment horizontal="left" vertical="top"/>
      <protection locked="0"/>
    </xf>
    <xf numFmtId="49" fontId="2" fillId="2" borderId="0" xfId="0" applyNumberFormat="1" applyFont="1" applyFill="1" applyAlignment="1" applyProtection="1">
      <alignment vertical="center" shrinkToFit="1"/>
      <protection locked="0"/>
    </xf>
    <xf numFmtId="0" fontId="2" fillId="7" borderId="0" xfId="0" applyFont="1" applyFill="1" applyAlignment="1">
      <alignment vertical="center" wrapText="1"/>
    </xf>
    <xf numFmtId="0" fontId="2" fillId="7" borderId="7" xfId="0" applyFont="1" applyFill="1" applyBorder="1" applyAlignment="1">
      <alignment vertical="center" wrapText="1"/>
    </xf>
    <xf numFmtId="0" fontId="7" fillId="3" borderId="1" xfId="0" applyFont="1" applyFill="1" applyBorder="1" applyAlignment="1">
      <alignment horizontal="right" vertical="center"/>
    </xf>
    <xf numFmtId="0" fontId="7" fillId="3" borderId="2" xfId="0" applyFont="1" applyFill="1" applyBorder="1" applyAlignment="1">
      <alignment horizontal="right" vertical="center"/>
    </xf>
    <xf numFmtId="0" fontId="7" fillId="3" borderId="3" xfId="0" applyFont="1" applyFill="1" applyBorder="1" applyAlignment="1">
      <alignment horizontal="right" vertical="center"/>
    </xf>
    <xf numFmtId="49" fontId="2" fillId="2" borderId="1" xfId="0" applyNumberFormat="1" applyFont="1" applyFill="1" applyBorder="1" applyAlignment="1" applyProtection="1">
      <alignment vertical="center" wrapText="1"/>
      <protection locked="0"/>
    </xf>
    <xf numFmtId="49" fontId="2" fillId="2" borderId="2" xfId="0" applyNumberFormat="1" applyFont="1" applyFill="1" applyBorder="1" applyAlignment="1" applyProtection="1">
      <alignment vertical="center" wrapText="1"/>
      <protection locked="0"/>
    </xf>
    <xf numFmtId="49" fontId="2" fillId="2" borderId="3" xfId="0" applyNumberFormat="1" applyFont="1" applyFill="1" applyBorder="1" applyAlignment="1" applyProtection="1">
      <alignment vertical="center" wrapText="1"/>
      <protection locked="0"/>
    </xf>
    <xf numFmtId="49" fontId="2" fillId="2" borderId="4" xfId="0" applyNumberFormat="1" applyFont="1" applyFill="1" applyBorder="1" applyAlignment="1" applyProtection="1">
      <alignment vertical="center" wrapText="1"/>
      <protection locked="0"/>
    </xf>
    <xf numFmtId="49" fontId="2" fillId="2" borderId="0" xfId="0" applyNumberFormat="1" applyFont="1" applyFill="1" applyAlignment="1" applyProtection="1">
      <alignment vertical="center" wrapText="1"/>
      <protection locked="0"/>
    </xf>
    <xf numFmtId="49" fontId="2" fillId="2" borderId="5" xfId="0" applyNumberFormat="1" applyFont="1" applyFill="1" applyBorder="1" applyAlignment="1" applyProtection="1">
      <alignment vertical="center" wrapText="1"/>
      <protection locked="0"/>
    </xf>
    <xf numFmtId="0" fontId="2" fillId="3" borderId="4" xfId="0" applyFont="1" applyFill="1" applyBorder="1" applyAlignment="1">
      <alignment vertical="center"/>
    </xf>
    <xf numFmtId="0" fontId="2" fillId="3" borderId="0" xfId="0" applyFont="1" applyFill="1" applyAlignment="1">
      <alignment vertical="center"/>
    </xf>
    <xf numFmtId="0" fontId="2" fillId="3" borderId="5" xfId="0" applyFont="1" applyFill="1" applyBorder="1" applyAlignment="1">
      <alignment vertical="center"/>
    </xf>
    <xf numFmtId="49" fontId="4" fillId="2" borderId="25" xfId="0" applyNumberFormat="1" applyFont="1" applyFill="1" applyBorder="1" applyAlignment="1" applyProtection="1">
      <alignment vertical="center"/>
      <protection locked="0"/>
    </xf>
    <xf numFmtId="49" fontId="4" fillId="2" borderId="26" xfId="0" applyNumberFormat="1" applyFont="1" applyFill="1" applyBorder="1" applyAlignment="1" applyProtection="1">
      <alignment vertical="center"/>
      <protection locked="0"/>
    </xf>
    <xf numFmtId="49" fontId="4" fillId="2" borderId="27" xfId="0" applyNumberFormat="1" applyFont="1" applyFill="1" applyBorder="1" applyAlignment="1" applyProtection="1">
      <alignment vertical="center"/>
      <protection locked="0"/>
    </xf>
    <xf numFmtId="0" fontId="4" fillId="7" borderId="9" xfId="0" applyFont="1" applyFill="1" applyBorder="1" applyAlignment="1">
      <alignment horizontal="center" vertical="center"/>
    </xf>
    <xf numFmtId="0" fontId="4" fillId="7" borderId="14" xfId="0" applyFont="1" applyFill="1" applyBorder="1" applyAlignment="1">
      <alignment horizontal="center" vertical="center"/>
    </xf>
    <xf numFmtId="0" fontId="4" fillId="7" borderId="10" xfId="0" applyFont="1" applyFill="1" applyBorder="1" applyAlignment="1">
      <alignment horizontal="center" vertical="center"/>
    </xf>
    <xf numFmtId="0" fontId="4" fillId="3" borderId="19"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4" fillId="0" borderId="11"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49" fontId="4" fillId="0" borderId="15" xfId="0" applyNumberFormat="1" applyFont="1" applyBorder="1" applyAlignment="1">
      <alignment vertical="center"/>
    </xf>
    <xf numFmtId="49" fontId="4" fillId="0" borderId="16" xfId="0" applyNumberFormat="1" applyFont="1" applyBorder="1" applyAlignment="1">
      <alignment vertical="center"/>
    </xf>
    <xf numFmtId="49" fontId="4" fillId="0" borderId="17" xfId="0" applyNumberFormat="1" applyFont="1" applyBorder="1" applyAlignment="1">
      <alignment vertical="center"/>
    </xf>
    <xf numFmtId="0" fontId="12" fillId="2" borderId="40" xfId="0" applyFont="1" applyFill="1" applyBorder="1" applyAlignment="1" applyProtection="1">
      <alignment horizontal="center" vertical="center"/>
      <protection locked="0"/>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2" fillId="7" borderId="36" xfId="0" applyFont="1" applyFill="1" applyBorder="1" applyAlignment="1">
      <alignment vertical="center"/>
    </xf>
    <xf numFmtId="0" fontId="2" fillId="7" borderId="10" xfId="0" applyFont="1" applyFill="1" applyBorder="1" applyAlignment="1">
      <alignment vertical="center"/>
    </xf>
    <xf numFmtId="0" fontId="2" fillId="7" borderId="14" xfId="0" applyFont="1" applyFill="1" applyBorder="1" applyAlignment="1">
      <alignment vertical="center"/>
    </xf>
    <xf numFmtId="0" fontId="2" fillId="7" borderId="34" xfId="0" applyFont="1" applyFill="1" applyBorder="1" applyAlignment="1">
      <alignment vertical="center"/>
    </xf>
    <xf numFmtId="0" fontId="2" fillId="7" borderId="17" xfId="0" applyFont="1" applyFill="1" applyBorder="1" applyAlignment="1">
      <alignment vertical="center"/>
    </xf>
    <xf numFmtId="0" fontId="2" fillId="7" borderId="35" xfId="0" applyFont="1" applyFill="1" applyBorder="1" applyAlignment="1">
      <alignment vertical="center"/>
    </xf>
    <xf numFmtId="0" fontId="2" fillId="7" borderId="24" xfId="0" applyFont="1" applyFill="1" applyBorder="1" applyAlignment="1">
      <alignment vertical="center"/>
    </xf>
    <xf numFmtId="179" fontId="2" fillId="2" borderId="12" xfId="1" applyNumberFormat="1" applyFont="1" applyFill="1" applyBorder="1" applyAlignment="1" applyProtection="1">
      <alignment vertical="center"/>
      <protection locked="0"/>
    </xf>
    <xf numFmtId="179" fontId="2" fillId="2" borderId="16" xfId="1" applyNumberFormat="1" applyFont="1" applyFill="1" applyBorder="1" applyAlignment="1" applyProtection="1">
      <alignment vertical="center"/>
      <protection locked="0"/>
    </xf>
    <xf numFmtId="179" fontId="2" fillId="2" borderId="23" xfId="1" applyNumberFormat="1" applyFont="1" applyFill="1" applyBorder="1" applyAlignment="1" applyProtection="1">
      <alignment vertical="center"/>
      <protection locked="0"/>
    </xf>
    <xf numFmtId="0" fontId="2" fillId="0" borderId="0" xfId="0" applyFont="1" applyAlignment="1">
      <alignment vertical="center" shrinkToFit="1"/>
    </xf>
    <xf numFmtId="176" fontId="2" fillId="2" borderId="0" xfId="0" quotePrefix="1" applyNumberFormat="1" applyFont="1" applyFill="1" applyAlignment="1" applyProtection="1">
      <alignment horizontal="distributed" vertical="center" shrinkToFit="1"/>
      <protection locked="0"/>
    </xf>
    <xf numFmtId="176" fontId="2" fillId="2" borderId="0" xfId="0" applyNumberFormat="1" applyFont="1" applyFill="1" applyAlignment="1" applyProtection="1">
      <alignment horizontal="distributed" vertical="center" shrinkToFit="1"/>
      <protection locked="0"/>
    </xf>
    <xf numFmtId="0" fontId="2" fillId="7" borderId="0" xfId="0" applyFont="1" applyFill="1" applyAlignment="1">
      <alignment horizontal="center" vertical="center"/>
    </xf>
    <xf numFmtId="0" fontId="7" fillId="3" borderId="4" xfId="0" applyFont="1" applyFill="1" applyBorder="1" applyAlignment="1">
      <alignment horizontal="right" vertical="center"/>
    </xf>
    <xf numFmtId="0" fontId="7" fillId="3" borderId="0" xfId="0" applyFont="1" applyFill="1" applyAlignment="1">
      <alignment horizontal="right" vertical="center"/>
    </xf>
    <xf numFmtId="178" fontId="20" fillId="2" borderId="37" xfId="0" applyNumberFormat="1" applyFont="1" applyFill="1" applyBorder="1" applyAlignment="1" applyProtection="1">
      <alignment horizontal="center" vertical="center"/>
      <protection locked="0"/>
    </xf>
    <xf numFmtId="178" fontId="20" fillId="2" borderId="38" xfId="0" applyNumberFormat="1" applyFont="1" applyFill="1" applyBorder="1" applyAlignment="1" applyProtection="1">
      <alignment horizontal="center" vertical="center"/>
      <protection locked="0"/>
    </xf>
    <xf numFmtId="0" fontId="20" fillId="2" borderId="0" xfId="0" applyFont="1" applyFill="1" applyAlignment="1" applyProtection="1">
      <alignment horizontal="center" vertical="center"/>
      <protection locked="0"/>
    </xf>
    <xf numFmtId="0" fontId="14" fillId="7" borderId="30" xfId="0" applyFont="1" applyFill="1" applyBorder="1" applyAlignment="1">
      <alignment horizontal="center" vertical="center" shrinkToFit="1"/>
    </xf>
    <xf numFmtId="0" fontId="14" fillId="7" borderId="32" xfId="0" applyFont="1" applyFill="1" applyBorder="1" applyAlignment="1">
      <alignment horizontal="center" vertical="center" shrinkToFit="1"/>
    </xf>
    <xf numFmtId="0" fontId="14" fillId="7" borderId="31" xfId="0" applyFont="1" applyFill="1" applyBorder="1" applyAlignment="1">
      <alignment horizontal="center" vertical="center" shrinkToFit="1"/>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49" fontId="2" fillId="2" borderId="1" xfId="0" applyNumberFormat="1" applyFont="1" applyFill="1" applyBorder="1" applyAlignment="1" applyProtection="1">
      <alignment horizontal="left" vertical="center" shrinkToFit="1"/>
      <protection locked="0"/>
    </xf>
    <xf numFmtId="49" fontId="2" fillId="2" borderId="2" xfId="0" applyNumberFormat="1" applyFont="1" applyFill="1" applyBorder="1" applyAlignment="1" applyProtection="1">
      <alignment horizontal="left" vertical="center" shrinkToFit="1"/>
      <protection locked="0"/>
    </xf>
    <xf numFmtId="49" fontId="2" fillId="2" borderId="3" xfId="0" applyNumberFormat="1" applyFont="1" applyFill="1" applyBorder="1" applyAlignment="1" applyProtection="1">
      <alignment horizontal="left" vertical="center" shrinkToFit="1"/>
      <protection locked="0"/>
    </xf>
    <xf numFmtId="49" fontId="2" fillId="2" borderId="6" xfId="0" applyNumberFormat="1" applyFont="1" applyFill="1" applyBorder="1" applyAlignment="1" applyProtection="1">
      <alignment horizontal="left" vertical="center" shrinkToFit="1"/>
      <protection locked="0"/>
    </xf>
    <xf numFmtId="49" fontId="2" fillId="2" borderId="7" xfId="0" applyNumberFormat="1" applyFont="1" applyFill="1" applyBorder="1" applyAlignment="1" applyProtection="1">
      <alignment horizontal="left" vertical="center" shrinkToFit="1"/>
      <protection locked="0"/>
    </xf>
    <xf numFmtId="49" fontId="2" fillId="2" borderId="8" xfId="0" applyNumberFormat="1" applyFont="1" applyFill="1" applyBorder="1" applyAlignment="1" applyProtection="1">
      <alignment horizontal="left" vertical="center" shrinkToFit="1"/>
      <protection locked="0"/>
    </xf>
    <xf numFmtId="49" fontId="2" fillId="2" borderId="9" xfId="0" applyNumberFormat="1" applyFont="1" applyFill="1" applyBorder="1" applyAlignment="1" applyProtection="1">
      <alignment horizontal="left" vertical="center" wrapText="1"/>
      <protection locked="0"/>
    </xf>
    <xf numFmtId="49" fontId="2" fillId="2" borderId="14" xfId="0" applyNumberFormat="1" applyFont="1" applyFill="1" applyBorder="1" applyAlignment="1" applyProtection="1">
      <alignment horizontal="left" vertical="center" wrapText="1"/>
      <protection locked="0"/>
    </xf>
    <xf numFmtId="49" fontId="2" fillId="2" borderId="10" xfId="0" applyNumberFormat="1" applyFont="1" applyFill="1" applyBorder="1" applyAlignment="1" applyProtection="1">
      <alignment horizontal="left" vertical="center" wrapText="1"/>
      <protection locked="0"/>
    </xf>
    <xf numFmtId="0" fontId="7" fillId="3" borderId="1" xfId="0" applyFont="1" applyFill="1" applyBorder="1" applyAlignment="1">
      <alignment horizontal="right" vertical="top"/>
    </xf>
    <xf numFmtId="0" fontId="7" fillId="3" borderId="2" xfId="0" applyFont="1" applyFill="1" applyBorder="1" applyAlignment="1">
      <alignment horizontal="right" vertical="top"/>
    </xf>
    <xf numFmtId="0" fontId="7" fillId="3" borderId="3" xfId="0" applyFont="1" applyFill="1" applyBorder="1" applyAlignment="1">
      <alignment horizontal="right" vertical="top"/>
    </xf>
    <xf numFmtId="0" fontId="7" fillId="3" borderId="6" xfId="0" applyFont="1" applyFill="1" applyBorder="1" applyAlignment="1">
      <alignment horizontal="right" vertical="top"/>
    </xf>
    <xf numFmtId="0" fontId="7" fillId="3" borderId="7" xfId="0" applyFont="1" applyFill="1" applyBorder="1" applyAlignment="1">
      <alignment horizontal="right" vertical="top"/>
    </xf>
    <xf numFmtId="0" fontId="7" fillId="3" borderId="8" xfId="0" applyFont="1" applyFill="1" applyBorder="1" applyAlignment="1">
      <alignment horizontal="right" vertical="top"/>
    </xf>
    <xf numFmtId="0" fontId="2" fillId="2" borderId="0" xfId="0" applyFont="1" applyFill="1" applyAlignment="1" applyProtection="1">
      <alignment horizontal="center" vertical="center"/>
      <protection locked="0"/>
    </xf>
    <xf numFmtId="0" fontId="15" fillId="0" borderId="0" xfId="0" applyFont="1" applyAlignment="1">
      <alignment horizontal="center" vertical="center"/>
    </xf>
    <xf numFmtId="0" fontId="2" fillId="0" borderId="0" xfId="0" applyFont="1" applyAlignment="1">
      <alignment horizontal="center" vertical="center" shrinkToFit="1"/>
    </xf>
    <xf numFmtId="0" fontId="4" fillId="3" borderId="9"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4" xfId="0" applyFont="1" applyFill="1" applyBorder="1" applyAlignment="1">
      <alignment vertical="center" shrinkToFit="1"/>
    </xf>
    <xf numFmtId="0" fontId="4" fillId="3" borderId="10" xfId="0" applyFont="1" applyFill="1" applyBorder="1" applyAlignment="1">
      <alignment vertical="center" shrinkToFit="1"/>
    </xf>
    <xf numFmtId="0" fontId="2" fillId="7" borderId="33" xfId="0" applyFont="1" applyFill="1" applyBorder="1" applyAlignment="1">
      <alignment vertical="center"/>
    </xf>
    <xf numFmtId="0" fontId="2" fillId="7" borderId="13" xfId="0" applyFont="1" applyFill="1" applyBorder="1" applyAlignment="1">
      <alignment vertical="center"/>
    </xf>
    <xf numFmtId="49" fontId="4" fillId="2" borderId="0" xfId="0" applyNumberFormat="1" applyFont="1" applyFill="1" applyAlignment="1" applyProtection="1">
      <alignment vertical="center" shrinkToFit="1"/>
      <protection locked="0"/>
    </xf>
    <xf numFmtId="49" fontId="4" fillId="2" borderId="5" xfId="0" applyNumberFormat="1" applyFont="1" applyFill="1" applyBorder="1" applyAlignment="1" applyProtection="1">
      <alignment vertical="center" shrinkToFit="1"/>
      <protection locked="0"/>
    </xf>
    <xf numFmtId="0" fontId="7" fillId="3" borderId="6" xfId="0" applyFont="1" applyFill="1" applyBorder="1" applyAlignment="1">
      <alignment horizontal="right" vertical="center" shrinkToFit="1"/>
    </xf>
    <xf numFmtId="0" fontId="7" fillId="3" borderId="7" xfId="0" applyFont="1" applyFill="1" applyBorder="1" applyAlignment="1">
      <alignment horizontal="right" vertical="center" shrinkToFit="1"/>
    </xf>
    <xf numFmtId="0" fontId="7" fillId="3" borderId="8" xfId="0" applyFont="1" applyFill="1" applyBorder="1" applyAlignment="1">
      <alignment horizontal="right" vertical="center" shrinkToFit="1"/>
    </xf>
    <xf numFmtId="0" fontId="2" fillId="3" borderId="6" xfId="0" applyFont="1" applyFill="1" applyBorder="1" applyAlignment="1">
      <alignment horizontal="right" vertical="center" shrinkToFit="1"/>
    </xf>
    <xf numFmtId="0" fontId="2" fillId="3" borderId="7" xfId="0" applyFont="1" applyFill="1" applyBorder="1" applyAlignment="1">
      <alignment horizontal="right" vertical="center" shrinkToFit="1"/>
    </xf>
    <xf numFmtId="0" fontId="2" fillId="3" borderId="7" xfId="0" applyFont="1" applyFill="1" applyBorder="1" applyAlignment="1">
      <alignment horizontal="right" vertical="center"/>
    </xf>
    <xf numFmtId="0" fontId="4" fillId="7" borderId="9" xfId="0" applyFont="1" applyFill="1" applyBorder="1" applyAlignment="1">
      <alignment horizontal="center" vertical="center" shrinkToFit="1"/>
    </xf>
    <xf numFmtId="0" fontId="4" fillId="7" borderId="14" xfId="0" applyFont="1" applyFill="1" applyBorder="1" applyAlignment="1">
      <alignment horizontal="center" vertical="center" shrinkToFit="1"/>
    </xf>
    <xf numFmtId="0" fontId="4" fillId="7" borderId="10" xfId="0" applyFont="1" applyFill="1" applyBorder="1" applyAlignment="1">
      <alignment horizontal="center" vertical="center" shrinkToFit="1"/>
    </xf>
    <xf numFmtId="49" fontId="4" fillId="2" borderId="2" xfId="0" applyNumberFormat="1" applyFont="1" applyFill="1" applyBorder="1" applyAlignment="1" applyProtection="1">
      <alignment horizontal="center" vertical="center" shrinkToFit="1"/>
      <protection locked="0"/>
    </xf>
    <xf numFmtId="38" fontId="2" fillId="7" borderId="9" xfId="1" applyFont="1" applyFill="1" applyBorder="1" applyAlignment="1">
      <alignment vertical="center"/>
    </xf>
    <xf numFmtId="38" fontId="2" fillId="7" borderId="14" xfId="1" applyFont="1" applyFill="1" applyBorder="1" applyAlignment="1">
      <alignment vertical="center"/>
    </xf>
    <xf numFmtId="181" fontId="14" fillId="0" borderId="36" xfId="2" applyNumberFormat="1" applyFont="1" applyFill="1" applyBorder="1" applyAlignment="1" applyProtection="1">
      <alignment vertical="center" shrinkToFit="1"/>
    </xf>
    <xf numFmtId="181" fontId="14" fillId="0" borderId="10" xfId="2" applyNumberFormat="1" applyFont="1" applyFill="1" applyBorder="1" applyAlignment="1" applyProtection="1">
      <alignment vertical="center" shrinkToFit="1"/>
    </xf>
    <xf numFmtId="0" fontId="2" fillId="3" borderId="4" xfId="0" applyFont="1" applyFill="1" applyBorder="1" applyAlignment="1">
      <alignment horizontal="left" vertical="center" wrapText="1"/>
    </xf>
    <xf numFmtId="0" fontId="2" fillId="3" borderId="0" xfId="0" applyFont="1" applyFill="1" applyAlignment="1">
      <alignment horizontal="left" vertical="center" wrapText="1"/>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 fillId="3" borderId="8" xfId="0" applyFont="1" applyFill="1" applyBorder="1" applyAlignment="1">
      <alignment horizontal="left" vertical="center" wrapText="1"/>
    </xf>
    <xf numFmtId="49" fontId="4" fillId="3" borderId="1" xfId="0" applyNumberFormat="1" applyFont="1" applyFill="1" applyBorder="1" applyAlignment="1">
      <alignment vertical="center" wrapText="1"/>
    </xf>
    <xf numFmtId="49" fontId="4" fillId="3" borderId="2" xfId="0" applyNumberFormat="1" applyFont="1" applyFill="1" applyBorder="1" applyAlignment="1">
      <alignment vertical="center" wrapText="1"/>
    </xf>
    <xf numFmtId="49" fontId="4" fillId="2" borderId="2" xfId="0" applyNumberFormat="1" applyFont="1" applyFill="1" applyBorder="1" applyAlignment="1" applyProtection="1">
      <alignment vertical="center" shrinkToFit="1"/>
      <protection locked="0"/>
    </xf>
    <xf numFmtId="49" fontId="4" fillId="2" borderId="3" xfId="0" applyNumberFormat="1" applyFont="1" applyFill="1" applyBorder="1" applyAlignment="1" applyProtection="1">
      <alignment vertical="center" shrinkToFit="1"/>
      <protection locked="0"/>
    </xf>
    <xf numFmtId="49" fontId="4" fillId="3" borderId="6" xfId="0" applyNumberFormat="1" applyFont="1" applyFill="1" applyBorder="1" applyAlignment="1">
      <alignment vertical="center" wrapText="1"/>
    </xf>
    <xf numFmtId="49" fontId="4" fillId="3" borderId="7" xfId="0" applyNumberFormat="1" applyFont="1" applyFill="1" applyBorder="1" applyAlignment="1">
      <alignment vertical="center" wrapText="1"/>
    </xf>
    <xf numFmtId="49" fontId="4" fillId="2" borderId="7" xfId="0" applyNumberFormat="1" applyFont="1" applyFill="1" applyBorder="1" applyAlignment="1" applyProtection="1">
      <alignment vertical="center" shrinkToFit="1"/>
      <protection locked="0"/>
    </xf>
    <xf numFmtId="49" fontId="4" fillId="2" borderId="8" xfId="0" applyNumberFormat="1" applyFont="1" applyFill="1" applyBorder="1" applyAlignment="1" applyProtection="1">
      <alignment vertical="center" shrinkToFit="1"/>
      <protection locked="0"/>
    </xf>
    <xf numFmtId="0" fontId="2" fillId="3" borderId="6" xfId="0" applyFont="1" applyFill="1" applyBorder="1" applyAlignment="1">
      <alignment vertical="center"/>
    </xf>
    <xf numFmtId="0" fontId="2" fillId="3" borderId="7" xfId="0" applyFont="1" applyFill="1" applyBorder="1" applyAlignment="1">
      <alignment vertical="center"/>
    </xf>
    <xf numFmtId="0" fontId="2" fillId="3" borderId="8" xfId="0" applyFont="1" applyFill="1" applyBorder="1" applyAlignment="1">
      <alignment vertical="center"/>
    </xf>
    <xf numFmtId="49" fontId="4" fillId="2" borderId="1" xfId="0" applyNumberFormat="1" applyFont="1" applyFill="1" applyBorder="1" applyAlignment="1" applyProtection="1">
      <alignment vertical="top" wrapText="1"/>
      <protection locked="0"/>
    </xf>
    <xf numFmtId="49" fontId="4" fillId="2" borderId="2" xfId="0" applyNumberFormat="1" applyFont="1" applyFill="1" applyBorder="1" applyAlignment="1" applyProtection="1">
      <alignment vertical="top" wrapText="1"/>
      <protection locked="0"/>
    </xf>
    <xf numFmtId="49" fontId="4" fillId="2" borderId="3" xfId="0" applyNumberFormat="1" applyFont="1" applyFill="1" applyBorder="1" applyAlignment="1" applyProtection="1">
      <alignment vertical="top" wrapText="1"/>
      <protection locked="0"/>
    </xf>
    <xf numFmtId="49" fontId="4" fillId="2" borderId="4" xfId="0" applyNumberFormat="1" applyFont="1" applyFill="1" applyBorder="1" applyAlignment="1" applyProtection="1">
      <alignment vertical="top" wrapText="1"/>
      <protection locked="0"/>
    </xf>
    <xf numFmtId="49" fontId="4" fillId="2" borderId="0" xfId="0" applyNumberFormat="1" applyFont="1" applyFill="1" applyAlignment="1" applyProtection="1">
      <alignment vertical="top" wrapText="1"/>
      <protection locked="0"/>
    </xf>
    <xf numFmtId="49" fontId="4" fillId="2" borderId="5" xfId="0" applyNumberFormat="1" applyFont="1" applyFill="1" applyBorder="1" applyAlignment="1" applyProtection="1">
      <alignment vertical="top" wrapText="1"/>
      <protection locked="0"/>
    </xf>
    <xf numFmtId="49" fontId="4" fillId="2" borderId="6" xfId="0" applyNumberFormat="1" applyFont="1" applyFill="1" applyBorder="1" applyAlignment="1" applyProtection="1">
      <alignment vertical="top" wrapText="1"/>
      <protection locked="0"/>
    </xf>
    <xf numFmtId="49" fontId="4" fillId="2" borderId="7" xfId="0" applyNumberFormat="1" applyFont="1" applyFill="1" applyBorder="1" applyAlignment="1" applyProtection="1">
      <alignment vertical="top" wrapText="1"/>
      <protection locked="0"/>
    </xf>
    <xf numFmtId="49" fontId="4" fillId="2" borderId="8" xfId="0" applyNumberFormat="1" applyFont="1" applyFill="1" applyBorder="1" applyAlignment="1" applyProtection="1">
      <alignment vertical="top" wrapText="1"/>
      <protection locked="0"/>
    </xf>
    <xf numFmtId="0" fontId="2" fillId="7" borderId="1" xfId="0" applyFont="1" applyFill="1" applyBorder="1" applyAlignment="1">
      <alignment vertical="center"/>
    </xf>
    <xf numFmtId="0" fontId="2" fillId="7" borderId="2" xfId="0" applyFont="1" applyFill="1" applyBorder="1" applyAlignment="1">
      <alignment vertical="center"/>
    </xf>
    <xf numFmtId="0" fontId="2" fillId="7" borderId="3" xfId="0" applyFont="1" applyFill="1" applyBorder="1" applyAlignment="1">
      <alignment vertical="center"/>
    </xf>
    <xf numFmtId="0" fontId="2" fillId="3" borderId="4" xfId="0" applyFont="1" applyFill="1" applyBorder="1" applyAlignment="1">
      <alignment vertical="center" shrinkToFit="1"/>
    </xf>
    <xf numFmtId="0" fontId="2" fillId="3" borderId="0" xfId="0" applyFont="1" applyFill="1" applyAlignment="1">
      <alignment vertical="center" shrinkToFit="1"/>
    </xf>
    <xf numFmtId="0" fontId="2" fillId="3" borderId="5" xfId="0" applyFont="1" applyFill="1" applyBorder="1" applyAlignment="1">
      <alignment vertical="center" shrinkToFit="1"/>
    </xf>
    <xf numFmtId="0" fontId="4" fillId="2" borderId="7" xfId="0" applyFont="1" applyFill="1" applyBorder="1" applyAlignment="1" applyProtection="1">
      <alignment vertical="center" shrinkToFit="1"/>
      <protection locked="0"/>
    </xf>
    <xf numFmtId="0" fontId="4" fillId="2" borderId="8" xfId="0" applyFont="1" applyFill="1" applyBorder="1" applyAlignment="1" applyProtection="1">
      <alignment vertical="center" shrinkToFit="1"/>
      <protection locked="0"/>
    </xf>
    <xf numFmtId="0" fontId="4" fillId="2" borderId="2" xfId="0" applyFont="1" applyFill="1" applyBorder="1" applyAlignment="1" applyProtection="1">
      <alignment vertical="center" shrinkToFit="1"/>
      <protection locked="0"/>
    </xf>
    <xf numFmtId="0" fontId="2" fillId="2" borderId="0" xfId="0" applyFont="1" applyFill="1" applyAlignment="1" applyProtection="1">
      <alignment vertical="center"/>
      <protection locked="0"/>
    </xf>
    <xf numFmtId="0" fontId="2" fillId="3" borderId="4" xfId="0" applyFont="1" applyFill="1" applyBorder="1" applyAlignment="1">
      <alignment vertical="center" wrapText="1"/>
    </xf>
    <xf numFmtId="0" fontId="2" fillId="3" borderId="0" xfId="0" applyFont="1" applyFill="1" applyAlignment="1">
      <alignment vertical="center" wrapText="1"/>
    </xf>
    <xf numFmtId="0" fontId="2" fillId="3" borderId="5" xfId="0" applyFont="1" applyFill="1" applyBorder="1" applyAlignment="1">
      <alignment vertical="center" wrapText="1"/>
    </xf>
    <xf numFmtId="0" fontId="2" fillId="7" borderId="7" xfId="0" applyFont="1" applyFill="1" applyBorder="1" applyAlignment="1">
      <alignment vertical="center" shrinkToFit="1"/>
    </xf>
    <xf numFmtId="0" fontId="2" fillId="7" borderId="8" xfId="0" applyFont="1" applyFill="1" applyBorder="1" applyAlignment="1">
      <alignment vertical="center" shrinkToFit="1"/>
    </xf>
    <xf numFmtId="0" fontId="2" fillId="3" borderId="1" xfId="0" applyFont="1" applyFill="1" applyBorder="1" applyAlignment="1">
      <alignment vertical="center" wrapText="1"/>
    </xf>
    <xf numFmtId="0" fontId="2" fillId="3" borderId="2" xfId="0" applyFont="1" applyFill="1" applyBorder="1" applyAlignment="1">
      <alignment vertical="center"/>
    </xf>
    <xf numFmtId="0" fontId="2" fillId="3" borderId="3" xfId="0" applyFont="1" applyFill="1" applyBorder="1" applyAlignment="1">
      <alignment vertical="center"/>
    </xf>
    <xf numFmtId="49" fontId="13" fillId="5" borderId="7" xfId="0" applyNumberFormat="1" applyFont="1" applyFill="1" applyBorder="1" applyAlignment="1">
      <alignment horizontal="right" vertical="center"/>
    </xf>
    <xf numFmtId="49" fontId="13" fillId="5" borderId="8" xfId="0" applyNumberFormat="1" applyFont="1" applyFill="1" applyBorder="1" applyAlignment="1">
      <alignment horizontal="right" vertical="center"/>
    </xf>
    <xf numFmtId="0" fontId="2" fillId="3" borderId="1" xfId="0" applyFont="1" applyFill="1" applyBorder="1" applyAlignment="1">
      <alignment vertical="center"/>
    </xf>
    <xf numFmtId="0" fontId="2" fillId="2" borderId="14" xfId="0" applyFont="1" applyFill="1" applyBorder="1" applyAlignment="1" applyProtection="1">
      <alignment horizontal="left" vertical="center"/>
      <protection locked="0"/>
    </xf>
    <xf numFmtId="0" fontId="7" fillId="3" borderId="18" xfId="0" applyFont="1" applyFill="1" applyBorder="1" applyAlignment="1">
      <alignment horizontal="right" vertical="top" wrapText="1"/>
    </xf>
    <xf numFmtId="0" fontId="7" fillId="3" borderId="18" xfId="0" applyFont="1" applyFill="1" applyBorder="1" applyAlignment="1">
      <alignment horizontal="right" vertical="top"/>
    </xf>
    <xf numFmtId="0" fontId="2" fillId="2" borderId="1" xfId="0" applyFont="1" applyFill="1" applyBorder="1" applyAlignment="1" applyProtection="1">
      <alignment vertical="center"/>
      <protection locked="0"/>
    </xf>
    <xf numFmtId="0" fontId="2" fillId="2" borderId="2" xfId="0" applyFont="1" applyFill="1" applyBorder="1" applyAlignment="1" applyProtection="1">
      <alignment vertical="center"/>
      <protection locked="0"/>
    </xf>
    <xf numFmtId="0" fontId="2" fillId="2" borderId="3" xfId="0" applyFont="1" applyFill="1" applyBorder="1" applyAlignment="1" applyProtection="1">
      <alignment vertical="center"/>
      <protection locked="0"/>
    </xf>
    <xf numFmtId="0" fontId="2" fillId="2" borderId="6" xfId="0" applyFont="1" applyFill="1" applyBorder="1" applyAlignment="1" applyProtection="1">
      <alignment vertical="center"/>
      <protection locked="0"/>
    </xf>
    <xf numFmtId="0" fontId="2" fillId="2" borderId="7" xfId="0" applyFont="1" applyFill="1" applyBorder="1" applyAlignment="1" applyProtection="1">
      <alignment vertical="center"/>
      <protection locked="0"/>
    </xf>
    <xf numFmtId="0" fontId="2" fillId="2" borderId="8" xfId="0" applyFont="1" applyFill="1" applyBorder="1" applyAlignment="1" applyProtection="1">
      <alignment vertical="center"/>
      <protection locked="0"/>
    </xf>
    <xf numFmtId="0" fontId="2" fillId="7" borderId="6" xfId="0" applyFont="1" applyFill="1" applyBorder="1" applyAlignment="1">
      <alignment vertical="center"/>
    </xf>
    <xf numFmtId="0" fontId="2" fillId="7" borderId="7" xfId="0" applyFont="1" applyFill="1" applyBorder="1" applyAlignment="1">
      <alignment vertical="center"/>
    </xf>
    <xf numFmtId="0" fontId="2" fillId="2" borderId="7" xfId="0" applyFont="1" applyFill="1" applyBorder="1" applyAlignment="1" applyProtection="1">
      <alignment vertical="center" shrinkToFit="1"/>
      <protection locked="0"/>
    </xf>
    <xf numFmtId="0" fontId="2" fillId="2" borderId="8" xfId="0" applyFont="1" applyFill="1" applyBorder="1" applyAlignment="1" applyProtection="1">
      <alignment vertical="center" shrinkToFit="1"/>
      <protection locked="0"/>
    </xf>
    <xf numFmtId="179" fontId="2" fillId="2" borderId="11" xfId="1" applyNumberFormat="1" applyFont="1" applyFill="1" applyBorder="1" applyAlignment="1" applyProtection="1">
      <alignment vertical="center"/>
      <protection locked="0"/>
    </xf>
    <xf numFmtId="179" fontId="2" fillId="2" borderId="15" xfId="1" applyNumberFormat="1" applyFont="1" applyFill="1" applyBorder="1" applyAlignment="1" applyProtection="1">
      <alignment vertical="center"/>
      <protection locked="0"/>
    </xf>
    <xf numFmtId="179" fontId="2" fillId="2" borderId="22" xfId="1" applyNumberFormat="1" applyFont="1" applyFill="1" applyBorder="1" applyAlignment="1" applyProtection="1">
      <alignment vertical="center"/>
      <protection locked="0"/>
    </xf>
    <xf numFmtId="0" fontId="2" fillId="7" borderId="9" xfId="0" applyFont="1" applyFill="1" applyBorder="1" applyAlignment="1">
      <alignment vertical="center"/>
    </xf>
    <xf numFmtId="0" fontId="2" fillId="2" borderId="2" xfId="0" applyFont="1" applyFill="1" applyBorder="1" applyAlignment="1" applyProtection="1">
      <alignment vertical="center" shrinkToFit="1"/>
      <protection locked="0"/>
    </xf>
    <xf numFmtId="0" fontId="2" fillId="7" borderId="2" xfId="0" applyFont="1" applyFill="1" applyBorder="1" applyAlignment="1">
      <alignment horizontal="left" vertical="center"/>
    </xf>
    <xf numFmtId="0" fontId="2" fillId="2" borderId="3" xfId="0" applyFont="1" applyFill="1" applyBorder="1" applyAlignment="1" applyProtection="1">
      <alignment vertical="center" shrinkToFit="1"/>
      <protection locked="0"/>
    </xf>
    <xf numFmtId="0" fontId="7" fillId="3" borderId="4" xfId="0" applyFont="1" applyFill="1" applyBorder="1" applyAlignment="1">
      <alignment horizontal="right" vertical="center" wrapText="1"/>
    </xf>
    <xf numFmtId="0" fontId="7" fillId="3" borderId="0" xfId="0" applyFont="1" applyFill="1" applyAlignment="1">
      <alignment horizontal="right" vertical="center" wrapText="1"/>
    </xf>
    <xf numFmtId="0" fontId="7" fillId="3" borderId="5" xfId="0" applyFont="1" applyFill="1" applyBorder="1" applyAlignment="1">
      <alignment horizontal="right" vertical="center" wrapText="1"/>
    </xf>
    <xf numFmtId="0" fontId="7" fillId="3" borderId="6" xfId="0" applyFont="1" applyFill="1" applyBorder="1" applyAlignment="1">
      <alignment horizontal="right" vertical="center" wrapText="1"/>
    </xf>
    <xf numFmtId="0" fontId="7" fillId="3" borderId="7" xfId="0" applyFont="1" applyFill="1" applyBorder="1" applyAlignment="1">
      <alignment horizontal="right" vertical="center" wrapText="1"/>
    </xf>
    <xf numFmtId="0" fontId="7" fillId="3" borderId="8" xfId="0" applyFont="1" applyFill="1" applyBorder="1" applyAlignment="1">
      <alignment horizontal="right" vertical="center" wrapText="1"/>
    </xf>
    <xf numFmtId="49" fontId="29" fillId="2" borderId="7" xfId="3" applyNumberFormat="1" applyFill="1" applyBorder="1" applyAlignment="1" applyProtection="1">
      <alignment vertical="center" shrinkToFit="1"/>
      <protection locked="0"/>
    </xf>
    <xf numFmtId="38" fontId="4" fillId="4" borderId="0" xfId="1" applyFont="1" applyFill="1" applyAlignment="1" applyProtection="1">
      <alignment horizontal="left" vertical="top" wrapText="1"/>
    </xf>
    <xf numFmtId="38" fontId="4" fillId="4" borderId="0" xfId="1" applyFont="1" applyFill="1" applyAlignment="1" applyProtection="1">
      <alignment vertical="top" wrapText="1"/>
    </xf>
    <xf numFmtId="0" fontId="2" fillId="2" borderId="7" xfId="1" applyNumberFormat="1" applyFont="1" applyFill="1" applyBorder="1" applyAlignment="1" applyProtection="1">
      <alignment horizontal="center" vertical="center"/>
    </xf>
    <xf numFmtId="0" fontId="32" fillId="0" borderId="41" xfId="0" applyFont="1" applyBorder="1" applyAlignment="1">
      <alignment vertical="center" wrapText="1" shrinkToFit="1"/>
    </xf>
    <xf numFmtId="0" fontId="32" fillId="0" borderId="42" xfId="0" applyFont="1" applyBorder="1" applyAlignment="1">
      <alignment vertical="center" wrapText="1" shrinkToFit="1"/>
    </xf>
    <xf numFmtId="0" fontId="32" fillId="0" borderId="43" xfId="0" applyFont="1" applyBorder="1" applyAlignment="1">
      <alignment vertical="center" wrapText="1" shrinkToFit="1"/>
    </xf>
    <xf numFmtId="0" fontId="32" fillId="0" borderId="45" xfId="0" applyFont="1" applyBorder="1" applyAlignment="1">
      <alignment vertical="center" wrapText="1" shrinkToFit="1"/>
    </xf>
    <xf numFmtId="0" fontId="32" fillId="0" borderId="46" xfId="0" applyFont="1" applyBorder="1" applyAlignment="1">
      <alignment vertical="center" wrapText="1" shrinkToFit="1"/>
    </xf>
    <xf numFmtId="0" fontId="32" fillId="0" borderId="47" xfId="0" applyFont="1" applyBorder="1" applyAlignment="1">
      <alignment vertical="center" wrapText="1" shrinkToFit="1"/>
    </xf>
    <xf numFmtId="0" fontId="32" fillId="0" borderId="48" xfId="0" applyFont="1" applyBorder="1" applyAlignment="1">
      <alignment vertical="center" wrapText="1" shrinkToFit="1"/>
    </xf>
    <xf numFmtId="0" fontId="32" fillId="0" borderId="49" xfId="0" applyFont="1" applyBorder="1" applyAlignment="1">
      <alignment vertical="center" wrapText="1" shrinkToFit="1"/>
    </xf>
    <xf numFmtId="0" fontId="32" fillId="0" borderId="50" xfId="0" applyFont="1" applyBorder="1" applyAlignment="1">
      <alignment vertical="center" wrapText="1" shrinkToFit="1"/>
    </xf>
    <xf numFmtId="0" fontId="42" fillId="0" borderId="0" xfId="0" applyFont="1" applyAlignment="1">
      <alignment horizontal="left" vertical="center"/>
    </xf>
    <xf numFmtId="0" fontId="32" fillId="0" borderId="45" xfId="0" applyFont="1" applyBorder="1" applyAlignment="1">
      <alignment horizontal="left" vertical="center" wrapText="1" shrinkToFit="1"/>
    </xf>
    <xf numFmtId="0" fontId="32" fillId="0" borderId="46" xfId="0" applyFont="1" applyBorder="1" applyAlignment="1">
      <alignment horizontal="left" vertical="center" wrapText="1" shrinkToFit="1"/>
    </xf>
    <xf numFmtId="0" fontId="32" fillId="0" borderId="47" xfId="0" applyFont="1" applyBorder="1" applyAlignment="1">
      <alignment horizontal="left" vertical="center" wrapText="1" shrinkToFit="1"/>
    </xf>
    <xf numFmtId="0" fontId="30" fillId="0" borderId="45" xfId="0" applyFont="1" applyBorder="1" applyAlignment="1">
      <alignment horizontal="left" vertical="center" wrapText="1" shrinkToFit="1"/>
    </xf>
    <xf numFmtId="0" fontId="30" fillId="0" borderId="46" xfId="0" applyFont="1" applyBorder="1" applyAlignment="1">
      <alignment horizontal="left" vertical="center" wrapText="1" shrinkToFit="1"/>
    </xf>
    <xf numFmtId="0" fontId="30" fillId="0" borderId="47" xfId="0" applyFont="1" applyBorder="1" applyAlignment="1">
      <alignment horizontal="left" vertical="center" wrapText="1" shrinkToFit="1"/>
    </xf>
    <xf numFmtId="0" fontId="32" fillId="8" borderId="18" xfId="0" applyFont="1" applyFill="1" applyBorder="1" applyAlignment="1">
      <alignment horizontal="center" vertical="center" wrapText="1" shrinkToFit="1"/>
    </xf>
  </cellXfs>
  <cellStyles count="4">
    <cellStyle name="パーセント" xfId="2" builtinId="5"/>
    <cellStyle name="ハイパーリンク" xfId="3" builtinId="8"/>
    <cellStyle name="桁区切り" xfId="1" builtinId="6"/>
    <cellStyle name="標準" xfId="0" builtinId="0"/>
  </cellStyles>
  <dxfs count="66">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EE00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s>
  <tableStyles count="0" defaultTableStyle="TableStyleMedium2" defaultPivotStyle="PivotStyleMedium9"/>
  <colors>
    <mruColors>
      <color rgb="FFFFFF99"/>
      <color rgb="FFA7A7A7"/>
      <color rgb="FFBFBFBF"/>
      <color rgb="FFFF99CC"/>
      <color rgb="FFA3A3A3"/>
      <color rgb="FF9F9F9F"/>
      <color rgb="FF979797"/>
      <color rgb="FF9B9B9B"/>
      <color rgb="FF9D9D9D"/>
      <color rgb="FFA9A9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ctrlProps/ctrlProp1.xml><?xml version="1.0" encoding="utf-8"?>
<formControlPr xmlns="http://schemas.microsoft.com/office/spreadsheetml/2009/9/main" objectType="CheckBox" fmlaLink="$V$87" lockText="1"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CheckBox" fmlaLink="$S$82" lockText="1" noThreeD="1"/>
</file>

<file path=xl/ctrlProps/ctrlProp101.xml><?xml version="1.0" encoding="utf-8"?>
<formControlPr xmlns="http://schemas.microsoft.com/office/spreadsheetml/2009/9/main" objectType="CheckBox" fmlaLink="$X$81" lockText="1" noThreeD="1"/>
</file>

<file path=xl/ctrlProps/ctrlProp102.xml><?xml version="1.0" encoding="utf-8"?>
<formControlPr xmlns="http://schemas.microsoft.com/office/spreadsheetml/2009/9/main" objectType="CheckBox" fmlaLink="$W$81" lockText="1" noThreeD="1"/>
</file>

<file path=xl/ctrlProps/ctrlProp103.xml><?xml version="1.0" encoding="utf-8"?>
<formControlPr xmlns="http://schemas.microsoft.com/office/spreadsheetml/2009/9/main" objectType="CheckBox" fmlaLink="$V$81" lockText="1" noThreeD="1"/>
</file>

<file path=xl/ctrlProps/ctrlProp104.xml><?xml version="1.0" encoding="utf-8"?>
<formControlPr xmlns="http://schemas.microsoft.com/office/spreadsheetml/2009/9/main" objectType="CheckBox" fmlaLink="$U$81" lockText="1" noThreeD="1"/>
</file>

<file path=xl/ctrlProps/ctrlProp105.xml><?xml version="1.0" encoding="utf-8"?>
<formControlPr xmlns="http://schemas.microsoft.com/office/spreadsheetml/2009/9/main" objectType="CheckBox" fmlaLink="$T$81" lockText="1" noThreeD="1"/>
</file>

<file path=xl/ctrlProps/ctrlProp106.xml><?xml version="1.0" encoding="utf-8"?>
<formControlPr xmlns="http://schemas.microsoft.com/office/spreadsheetml/2009/9/main" objectType="CheckBox" fmlaLink="$S$81" lockText="1" noThreeD="1"/>
</file>

<file path=xl/ctrlProps/ctrlProp107.xml><?xml version="1.0" encoding="utf-8"?>
<formControlPr xmlns="http://schemas.microsoft.com/office/spreadsheetml/2009/9/main" objectType="CheckBox" fmlaLink="$X$80" lockText="1" noThreeD="1"/>
</file>

<file path=xl/ctrlProps/ctrlProp108.xml><?xml version="1.0" encoding="utf-8"?>
<formControlPr xmlns="http://schemas.microsoft.com/office/spreadsheetml/2009/9/main" objectType="CheckBox" fmlaLink="$W$80" lockText="1" noThreeD="1"/>
</file>

<file path=xl/ctrlProps/ctrlProp109.xml><?xml version="1.0" encoding="utf-8"?>
<formControlPr xmlns="http://schemas.microsoft.com/office/spreadsheetml/2009/9/main" objectType="CheckBox" fmlaLink="$U$78" lockText="1" noThreeD="1"/>
</file>

<file path=xl/ctrlProps/ctrlProp11.xml><?xml version="1.0" encoding="utf-8"?>
<formControlPr xmlns="http://schemas.microsoft.com/office/spreadsheetml/2009/9/main" objectType="CheckBox" fmlaLink="$Y$82" lockText="1" noThreeD="1"/>
</file>

<file path=xl/ctrlProps/ctrlProp110.xml><?xml version="1.0" encoding="utf-8"?>
<formControlPr xmlns="http://schemas.microsoft.com/office/spreadsheetml/2009/9/main" objectType="CheckBox" fmlaLink="$V$80" lockText="1" noThreeD="1"/>
</file>

<file path=xl/ctrlProps/ctrlProp111.xml><?xml version="1.0" encoding="utf-8"?>
<formControlPr xmlns="http://schemas.microsoft.com/office/spreadsheetml/2009/9/main" objectType="CheckBox" fmlaLink="$U$80" lockText="1" noThreeD="1"/>
</file>

<file path=xl/ctrlProps/ctrlProp112.xml><?xml version="1.0" encoding="utf-8"?>
<formControlPr xmlns="http://schemas.microsoft.com/office/spreadsheetml/2009/9/main" objectType="CheckBox" fmlaLink="$T$80" lockText="1" noThreeD="1"/>
</file>

<file path=xl/ctrlProps/ctrlProp113.xml><?xml version="1.0" encoding="utf-8"?>
<formControlPr xmlns="http://schemas.microsoft.com/office/spreadsheetml/2009/9/main" objectType="CheckBox" fmlaLink="$S$80" lockText="1" noThreeD="1"/>
</file>

<file path=xl/ctrlProps/ctrlProp114.xml><?xml version="1.0" encoding="utf-8"?>
<formControlPr xmlns="http://schemas.microsoft.com/office/spreadsheetml/2009/9/main" objectType="CheckBox" fmlaLink="$X$79" lockText="1" noThreeD="1"/>
</file>

<file path=xl/ctrlProps/ctrlProp115.xml><?xml version="1.0" encoding="utf-8"?>
<formControlPr xmlns="http://schemas.microsoft.com/office/spreadsheetml/2009/9/main" objectType="CheckBox" fmlaLink="$W$79" lockText="1" noThreeD="1"/>
</file>

<file path=xl/ctrlProps/ctrlProp116.xml><?xml version="1.0" encoding="utf-8"?>
<formControlPr xmlns="http://schemas.microsoft.com/office/spreadsheetml/2009/9/main" objectType="CheckBox" fmlaLink="$V$79" lockText="1" noThreeD="1"/>
</file>

<file path=xl/ctrlProps/ctrlProp117.xml><?xml version="1.0" encoding="utf-8"?>
<formControlPr xmlns="http://schemas.microsoft.com/office/spreadsheetml/2009/9/main" objectType="CheckBox" fmlaLink="$U$79" lockText="1" noThreeD="1"/>
</file>

<file path=xl/ctrlProps/ctrlProp118.xml><?xml version="1.0" encoding="utf-8"?>
<formControlPr xmlns="http://schemas.microsoft.com/office/spreadsheetml/2009/9/main" objectType="CheckBox" fmlaLink="$Y$78" lockText="1" noThreeD="1"/>
</file>

<file path=xl/ctrlProps/ctrlProp119.xml><?xml version="1.0" encoding="utf-8"?>
<formControlPr xmlns="http://schemas.microsoft.com/office/spreadsheetml/2009/9/main" objectType="CheckBox" fmlaLink="$T$78" lockText="1" noThreeD="1"/>
</file>

<file path=xl/ctrlProps/ctrlProp12.xml><?xml version="1.0" encoding="utf-8"?>
<formControlPr xmlns="http://schemas.microsoft.com/office/spreadsheetml/2009/9/main" objectType="CheckBox" fmlaLink="$U$82" lockText="1" noThreeD="1"/>
</file>

<file path=xl/ctrlProps/ctrlProp120.xml><?xml version="1.0" encoding="utf-8"?>
<formControlPr xmlns="http://schemas.microsoft.com/office/spreadsheetml/2009/9/main" objectType="CheckBox" fmlaLink="$S$78" lockText="1" noThreeD="1"/>
</file>

<file path=xl/ctrlProps/ctrlProp121.xml><?xml version="1.0" encoding="utf-8"?>
<formControlPr xmlns="http://schemas.microsoft.com/office/spreadsheetml/2009/9/main" objectType="CheckBox" fmlaLink="$X$77" lockText="1" noThreeD="1"/>
</file>

<file path=xl/ctrlProps/ctrlProp122.xml><?xml version="1.0" encoding="utf-8"?>
<formControlPr xmlns="http://schemas.microsoft.com/office/spreadsheetml/2009/9/main" objectType="CheckBox" fmlaLink="$W$77" lockText="1" noThreeD="1"/>
</file>

<file path=xl/ctrlProps/ctrlProp123.xml><?xml version="1.0" encoding="utf-8"?>
<formControlPr xmlns="http://schemas.microsoft.com/office/spreadsheetml/2009/9/main" objectType="CheckBox" fmlaLink="$V$77" lockText="1" noThreeD="1"/>
</file>

<file path=xl/ctrlProps/ctrlProp124.xml><?xml version="1.0" encoding="utf-8"?>
<formControlPr xmlns="http://schemas.microsoft.com/office/spreadsheetml/2009/9/main" objectType="CheckBox" fmlaLink="$U$77" lockText="1" noThreeD="1"/>
</file>

<file path=xl/ctrlProps/ctrlProp125.xml><?xml version="1.0" encoding="utf-8"?>
<formControlPr xmlns="http://schemas.microsoft.com/office/spreadsheetml/2009/9/main" objectType="CheckBox" fmlaLink="$T$77" lockText="1" noThreeD="1"/>
</file>

<file path=xl/ctrlProps/ctrlProp126.xml><?xml version="1.0" encoding="utf-8"?>
<formControlPr xmlns="http://schemas.microsoft.com/office/spreadsheetml/2009/9/main" objectType="Radio" firstButton="1" fmlaLink="$R$58" lockText="1" noThreeD="1"/>
</file>

<file path=xl/ctrlProps/ctrlProp127.xml><?xml version="1.0" encoding="utf-8"?>
<formControlPr xmlns="http://schemas.microsoft.com/office/spreadsheetml/2009/9/main" objectType="Radio" checked="Checked" lockText="1" noThreeD="1"/>
</file>

<file path=xl/ctrlProps/ctrlProp128.xml><?xml version="1.0" encoding="utf-8"?>
<formControlPr xmlns="http://schemas.microsoft.com/office/spreadsheetml/2009/9/main" objectType="GBox" noThreeD="1"/>
</file>

<file path=xl/ctrlProps/ctrlProp129.xml><?xml version="1.0" encoding="utf-8"?>
<formControlPr xmlns="http://schemas.microsoft.com/office/spreadsheetml/2009/9/main" objectType="Radio" checked="Checked" firstButton="1" fmlaLink="$R$56" lockText="1" noThreeD="1"/>
</file>

<file path=xl/ctrlProps/ctrlProp13.xml><?xml version="1.0" encoding="utf-8"?>
<formControlPr xmlns="http://schemas.microsoft.com/office/spreadsheetml/2009/9/main" objectType="CheckBox" fmlaLink="$T$82" lockText="1" noThreeD="1"/>
</file>

<file path=xl/ctrlProps/ctrlProp130.xml><?xml version="1.0" encoding="utf-8"?>
<formControlPr xmlns="http://schemas.microsoft.com/office/spreadsheetml/2009/9/main" objectType="Radio" lockText="1" noThreeD="1"/>
</file>

<file path=xl/ctrlProps/ctrlProp131.xml><?xml version="1.0" encoding="utf-8"?>
<formControlPr xmlns="http://schemas.microsoft.com/office/spreadsheetml/2009/9/main" objectType="GBox" noThreeD="1"/>
</file>

<file path=xl/ctrlProps/ctrlProp132.xml><?xml version="1.0" encoding="utf-8"?>
<formControlPr xmlns="http://schemas.microsoft.com/office/spreadsheetml/2009/9/main" objectType="Radio" firstButton="1" fmlaLink="$R$53" lockText="1" noThreeD="1"/>
</file>

<file path=xl/ctrlProps/ctrlProp133.xml><?xml version="1.0" encoding="utf-8"?>
<formControlPr xmlns="http://schemas.microsoft.com/office/spreadsheetml/2009/9/main" objectType="Radio" lockText="1" noThreeD="1"/>
</file>

<file path=xl/ctrlProps/ctrlProp134.xml><?xml version="1.0" encoding="utf-8"?>
<formControlPr xmlns="http://schemas.microsoft.com/office/spreadsheetml/2009/9/main" objectType="Radio" checked="Checked" lockText="1" noThreeD="1"/>
</file>

<file path=xl/ctrlProps/ctrlProp135.xml><?xml version="1.0" encoding="utf-8"?>
<formControlPr xmlns="http://schemas.microsoft.com/office/spreadsheetml/2009/9/main" objectType="GBox" noThreeD="1"/>
</file>

<file path=xl/ctrlProps/ctrlProp136.xml><?xml version="1.0" encoding="utf-8"?>
<formControlPr xmlns="http://schemas.microsoft.com/office/spreadsheetml/2009/9/main" objectType="CheckBox" fmlaLink="$S$52" lockText="1" noThreeD="1"/>
</file>

<file path=xl/ctrlProps/ctrlProp137.xml><?xml version="1.0" encoding="utf-8"?>
<formControlPr xmlns="http://schemas.microsoft.com/office/spreadsheetml/2009/9/main" objectType="Radio" firstButton="1" fmlaLink="$R$50" lockText="1" noThreeD="1"/>
</file>

<file path=xl/ctrlProps/ctrlProp138.xml><?xml version="1.0" encoding="utf-8"?>
<formControlPr xmlns="http://schemas.microsoft.com/office/spreadsheetml/2009/9/main" objectType="Radio" checked="Checked" lockText="1" noThreeD="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CheckBox" fmlaLink="$S$82" lockText="1" noThreeD="1"/>
</file>

<file path=xl/ctrlProps/ctrlProp140.xml><?xml version="1.0" encoding="utf-8"?>
<formControlPr xmlns="http://schemas.microsoft.com/office/spreadsheetml/2009/9/main" objectType="CheckBox" fmlaLink="$S$49" lockText="1" noThreeD="1"/>
</file>

<file path=xl/ctrlProps/ctrlProp141.xml><?xml version="1.0" encoding="utf-8"?>
<formControlPr xmlns="http://schemas.microsoft.com/office/spreadsheetml/2009/9/main" objectType="Radio" firstButton="1" fmlaLink="$R$47" lockText="1" noThreeD="1"/>
</file>

<file path=xl/ctrlProps/ctrlProp142.xml><?xml version="1.0" encoding="utf-8"?>
<formControlPr xmlns="http://schemas.microsoft.com/office/spreadsheetml/2009/9/main" objectType="Radio" checked="Checked" lockText="1" noThreeD="1"/>
</file>

<file path=xl/ctrlProps/ctrlProp143.xml><?xml version="1.0" encoding="utf-8"?>
<formControlPr xmlns="http://schemas.microsoft.com/office/spreadsheetml/2009/9/main" objectType="GBox" noThreeD="1"/>
</file>

<file path=xl/ctrlProps/ctrlProp144.xml><?xml version="1.0" encoding="utf-8"?>
<formControlPr xmlns="http://schemas.microsoft.com/office/spreadsheetml/2009/9/main" objectType="CheckBox" fmlaLink="$Y$52" lockText="1" noThreeD="1"/>
</file>

<file path=xl/ctrlProps/ctrlProp145.xml><?xml version="1.0" encoding="utf-8"?>
<formControlPr xmlns="http://schemas.microsoft.com/office/spreadsheetml/2009/9/main" objectType="CheckBox" fmlaLink="$X$52" lockText="1" noThreeD="1"/>
</file>

<file path=xl/ctrlProps/ctrlProp146.xml><?xml version="1.0" encoding="utf-8"?>
<formControlPr xmlns="http://schemas.microsoft.com/office/spreadsheetml/2009/9/main" objectType="CheckBox" fmlaLink="$W$52" lockText="1" noThreeD="1"/>
</file>

<file path=xl/ctrlProps/ctrlProp147.xml><?xml version="1.0" encoding="utf-8"?>
<formControlPr xmlns="http://schemas.microsoft.com/office/spreadsheetml/2009/9/main" objectType="CheckBox" fmlaLink="$V$52" lockText="1" noThreeD="1"/>
</file>

<file path=xl/ctrlProps/ctrlProp148.xml><?xml version="1.0" encoding="utf-8"?>
<formControlPr xmlns="http://schemas.microsoft.com/office/spreadsheetml/2009/9/main" objectType="CheckBox" checked="Checked" fmlaLink="$U$52" lockText="1" noThreeD="1"/>
</file>

<file path=xl/ctrlProps/ctrlProp149.xml><?xml version="1.0" encoding="utf-8"?>
<formControlPr xmlns="http://schemas.microsoft.com/office/spreadsheetml/2009/9/main" objectType="Radio" firstButton="1" fmlaLink="$R$42" lockText="1" noThreeD="1"/>
</file>

<file path=xl/ctrlProps/ctrlProp15.xml><?xml version="1.0" encoding="utf-8"?>
<formControlPr xmlns="http://schemas.microsoft.com/office/spreadsheetml/2009/9/main" objectType="CheckBox" fmlaLink="$X$81" lockText="1" noThreeD="1"/>
</file>

<file path=xl/ctrlProps/ctrlProp150.xml><?xml version="1.0" encoding="utf-8"?>
<formControlPr xmlns="http://schemas.microsoft.com/office/spreadsheetml/2009/9/main" objectType="Radio" lockText="1" noThreeD="1"/>
</file>

<file path=xl/ctrlProps/ctrlProp151.xml><?xml version="1.0" encoding="utf-8"?>
<formControlPr xmlns="http://schemas.microsoft.com/office/spreadsheetml/2009/9/main" objectType="Radio" checked="Checked" lockText="1" noThreeD="1"/>
</file>

<file path=xl/ctrlProps/ctrlProp152.xml><?xml version="1.0" encoding="utf-8"?>
<formControlPr xmlns="http://schemas.microsoft.com/office/spreadsheetml/2009/9/main" objectType="GBox" noThreeD="1"/>
</file>

<file path=xl/ctrlProps/ctrlProp153.xml><?xml version="1.0" encoding="utf-8"?>
<formControlPr xmlns="http://schemas.microsoft.com/office/spreadsheetml/2009/9/main" objectType="Radio" checked="Checked" firstButton="1" fmlaLink="$R$35" lockText="1" noThreeD="1"/>
</file>

<file path=xl/ctrlProps/ctrlProp154.xml><?xml version="1.0" encoding="utf-8"?>
<formControlPr xmlns="http://schemas.microsoft.com/office/spreadsheetml/2009/9/main" objectType="Radio" lockText="1" noThreeD="1"/>
</file>

<file path=xl/ctrlProps/ctrlProp155.xml><?xml version="1.0" encoding="utf-8"?>
<formControlPr xmlns="http://schemas.microsoft.com/office/spreadsheetml/2009/9/main" objectType="GBox" noThreeD="1"/>
</file>

<file path=xl/ctrlProps/ctrlProp156.xml><?xml version="1.0" encoding="utf-8"?>
<formControlPr xmlns="http://schemas.microsoft.com/office/spreadsheetml/2009/9/main" objectType="Radio" checked="Checked" firstButton="1" fmlaLink="$R$34" lockText="1" noThreeD="1"/>
</file>

<file path=xl/ctrlProps/ctrlProp157.xml><?xml version="1.0" encoding="utf-8"?>
<formControlPr xmlns="http://schemas.microsoft.com/office/spreadsheetml/2009/9/main" objectType="Radio" lockText="1" noThreeD="1"/>
</file>

<file path=xl/ctrlProps/ctrlProp158.xml><?xml version="1.0" encoding="utf-8"?>
<formControlPr xmlns="http://schemas.microsoft.com/office/spreadsheetml/2009/9/main" objectType="GBox" noThreeD="1"/>
</file>

<file path=xl/ctrlProps/ctrlProp159.xml><?xml version="1.0" encoding="utf-8"?>
<formControlPr xmlns="http://schemas.microsoft.com/office/spreadsheetml/2009/9/main" objectType="Radio" checked="Checked" firstButton="1" fmlaLink="$R$32" lockText="1" noThreeD="1"/>
</file>

<file path=xl/ctrlProps/ctrlProp16.xml><?xml version="1.0" encoding="utf-8"?>
<formControlPr xmlns="http://schemas.microsoft.com/office/spreadsheetml/2009/9/main" objectType="CheckBox" fmlaLink="$W$81" lockText="1" noThreeD="1"/>
</file>

<file path=xl/ctrlProps/ctrlProp160.xml><?xml version="1.0" encoding="utf-8"?>
<formControlPr xmlns="http://schemas.microsoft.com/office/spreadsheetml/2009/9/main" objectType="Radio" lockText="1" noThreeD="1"/>
</file>

<file path=xl/ctrlProps/ctrlProp161.xml><?xml version="1.0" encoding="utf-8"?>
<formControlPr xmlns="http://schemas.microsoft.com/office/spreadsheetml/2009/9/main" objectType="GBox" noThreeD="1"/>
</file>

<file path=xl/ctrlProps/ctrlProp162.xml><?xml version="1.0" encoding="utf-8"?>
<formControlPr xmlns="http://schemas.microsoft.com/office/spreadsheetml/2009/9/main" objectType="CheckBox" fmlaLink="$T$38" lockText="1" noThreeD="1"/>
</file>

<file path=xl/ctrlProps/ctrlProp163.xml><?xml version="1.0" encoding="utf-8"?>
<formControlPr xmlns="http://schemas.microsoft.com/office/spreadsheetml/2009/9/main" objectType="Radio" firstButton="1" fmlaLink="$R$30" lockText="1" noThreeD="1"/>
</file>

<file path=xl/ctrlProps/ctrlProp164.xml><?xml version="1.0" encoding="utf-8"?>
<formControlPr xmlns="http://schemas.microsoft.com/office/spreadsheetml/2009/9/main" objectType="Radio" lockText="1" noThreeD="1"/>
</file>

<file path=xl/ctrlProps/ctrlProp165.xml><?xml version="1.0" encoding="utf-8"?>
<formControlPr xmlns="http://schemas.microsoft.com/office/spreadsheetml/2009/9/main" objectType="Radio" checked="Checked" lockText="1" noThreeD="1"/>
</file>

<file path=xl/ctrlProps/ctrlProp166.xml><?xml version="1.0" encoding="utf-8"?>
<formControlPr xmlns="http://schemas.microsoft.com/office/spreadsheetml/2009/9/main" objectType="Radio" lockText="1" noThreeD="1"/>
</file>

<file path=xl/ctrlProps/ctrlProp167.xml><?xml version="1.0" encoding="utf-8"?>
<formControlPr xmlns="http://schemas.microsoft.com/office/spreadsheetml/2009/9/main" objectType="GBox" noThreeD="1"/>
</file>

<file path=xl/ctrlProps/ctrlProp168.xml><?xml version="1.0" encoding="utf-8"?>
<formControlPr xmlns="http://schemas.microsoft.com/office/spreadsheetml/2009/9/main" objectType="CheckBox" checked="Checked" fmlaLink="$U$36" lockText="1" noThreeD="1"/>
</file>

<file path=xl/ctrlProps/ctrlProp169.xml><?xml version="1.0" encoding="utf-8"?>
<formControlPr xmlns="http://schemas.microsoft.com/office/spreadsheetml/2009/9/main" objectType="CheckBox" fmlaLink="$T$36" lockText="1" noThreeD="1"/>
</file>

<file path=xl/ctrlProps/ctrlProp17.xml><?xml version="1.0" encoding="utf-8"?>
<formControlPr xmlns="http://schemas.microsoft.com/office/spreadsheetml/2009/9/main" objectType="CheckBox" fmlaLink="$V$81" lockText="1" noThreeD="1"/>
</file>

<file path=xl/ctrlProps/ctrlProp170.xml><?xml version="1.0" encoding="utf-8"?>
<formControlPr xmlns="http://schemas.microsoft.com/office/spreadsheetml/2009/9/main" objectType="CheckBox" fmlaLink="$S$36" lockText="1" noThreeD="1"/>
</file>

<file path=xl/ctrlProps/ctrlProp18.xml><?xml version="1.0" encoding="utf-8"?>
<formControlPr xmlns="http://schemas.microsoft.com/office/spreadsheetml/2009/9/main" objectType="CheckBox" fmlaLink="$U$81" lockText="1" noThreeD="1"/>
</file>

<file path=xl/ctrlProps/ctrlProp19.xml><?xml version="1.0" encoding="utf-8"?>
<formControlPr xmlns="http://schemas.microsoft.com/office/spreadsheetml/2009/9/main" objectType="CheckBox" fmlaLink="$T$81" lockText="1" noThreeD="1"/>
</file>

<file path=xl/ctrlProps/ctrlProp2.xml><?xml version="1.0" encoding="utf-8"?>
<formControlPr xmlns="http://schemas.microsoft.com/office/spreadsheetml/2009/9/main" objectType="Radio" firstButton="1" fmlaLink="$R$78" lockText="1" noThreeD="1"/>
</file>

<file path=xl/ctrlProps/ctrlProp20.xml><?xml version="1.0" encoding="utf-8"?>
<formControlPr xmlns="http://schemas.microsoft.com/office/spreadsheetml/2009/9/main" objectType="CheckBox" fmlaLink="$S$81" lockText="1" noThreeD="1"/>
</file>

<file path=xl/ctrlProps/ctrlProp21.xml><?xml version="1.0" encoding="utf-8"?>
<formControlPr xmlns="http://schemas.microsoft.com/office/spreadsheetml/2009/9/main" objectType="CheckBox" fmlaLink="$X$80" lockText="1" noThreeD="1"/>
</file>

<file path=xl/ctrlProps/ctrlProp22.xml><?xml version="1.0" encoding="utf-8"?>
<formControlPr xmlns="http://schemas.microsoft.com/office/spreadsheetml/2009/9/main" objectType="CheckBox" fmlaLink="$W$80" lockText="1" noThreeD="1"/>
</file>

<file path=xl/ctrlProps/ctrlProp23.xml><?xml version="1.0" encoding="utf-8"?>
<formControlPr xmlns="http://schemas.microsoft.com/office/spreadsheetml/2009/9/main" objectType="CheckBox" fmlaLink="$U$78" lockText="1" noThreeD="1"/>
</file>

<file path=xl/ctrlProps/ctrlProp24.xml><?xml version="1.0" encoding="utf-8"?>
<formControlPr xmlns="http://schemas.microsoft.com/office/spreadsheetml/2009/9/main" objectType="CheckBox" fmlaLink="$V$80" lockText="1" noThreeD="1"/>
</file>

<file path=xl/ctrlProps/ctrlProp25.xml><?xml version="1.0" encoding="utf-8"?>
<formControlPr xmlns="http://schemas.microsoft.com/office/spreadsheetml/2009/9/main" objectType="CheckBox" fmlaLink="$U$80" lockText="1" noThreeD="1"/>
</file>

<file path=xl/ctrlProps/ctrlProp26.xml><?xml version="1.0" encoding="utf-8"?>
<formControlPr xmlns="http://schemas.microsoft.com/office/spreadsheetml/2009/9/main" objectType="CheckBox" fmlaLink="$T$80" lockText="1" noThreeD="1"/>
</file>

<file path=xl/ctrlProps/ctrlProp27.xml><?xml version="1.0" encoding="utf-8"?>
<formControlPr xmlns="http://schemas.microsoft.com/office/spreadsheetml/2009/9/main" objectType="CheckBox" fmlaLink="$S$80" lockText="1" noThreeD="1"/>
</file>

<file path=xl/ctrlProps/ctrlProp28.xml><?xml version="1.0" encoding="utf-8"?>
<formControlPr xmlns="http://schemas.microsoft.com/office/spreadsheetml/2009/9/main" objectType="CheckBox" fmlaLink="$X$79" lockText="1" noThreeD="1"/>
</file>

<file path=xl/ctrlProps/ctrlProp29.xml><?xml version="1.0" encoding="utf-8"?>
<formControlPr xmlns="http://schemas.microsoft.com/office/spreadsheetml/2009/9/main" objectType="CheckBox" fmlaLink="$W$79"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CheckBox" fmlaLink="$V$79" lockText="1" noThreeD="1"/>
</file>

<file path=xl/ctrlProps/ctrlProp31.xml><?xml version="1.0" encoding="utf-8"?>
<formControlPr xmlns="http://schemas.microsoft.com/office/spreadsheetml/2009/9/main" objectType="CheckBox" fmlaLink="$U$79" lockText="1" noThreeD="1"/>
</file>

<file path=xl/ctrlProps/ctrlProp32.xml><?xml version="1.0" encoding="utf-8"?>
<formControlPr xmlns="http://schemas.microsoft.com/office/spreadsheetml/2009/9/main" objectType="CheckBox" fmlaLink="$Y$78" lockText="1" noThreeD="1"/>
</file>

<file path=xl/ctrlProps/ctrlProp33.xml><?xml version="1.0" encoding="utf-8"?>
<formControlPr xmlns="http://schemas.microsoft.com/office/spreadsheetml/2009/9/main" objectType="CheckBox" fmlaLink="$T$78" lockText="1" noThreeD="1"/>
</file>

<file path=xl/ctrlProps/ctrlProp34.xml><?xml version="1.0" encoding="utf-8"?>
<formControlPr xmlns="http://schemas.microsoft.com/office/spreadsheetml/2009/9/main" objectType="CheckBox" fmlaLink="$S$78" lockText="1" noThreeD="1"/>
</file>

<file path=xl/ctrlProps/ctrlProp35.xml><?xml version="1.0" encoding="utf-8"?>
<formControlPr xmlns="http://schemas.microsoft.com/office/spreadsheetml/2009/9/main" objectType="CheckBox" fmlaLink="$X$77" lockText="1" noThreeD="1"/>
</file>

<file path=xl/ctrlProps/ctrlProp36.xml><?xml version="1.0" encoding="utf-8"?>
<formControlPr xmlns="http://schemas.microsoft.com/office/spreadsheetml/2009/9/main" objectType="CheckBox" fmlaLink="$W$77" lockText="1" noThreeD="1"/>
</file>

<file path=xl/ctrlProps/ctrlProp37.xml><?xml version="1.0" encoding="utf-8"?>
<formControlPr xmlns="http://schemas.microsoft.com/office/spreadsheetml/2009/9/main" objectType="CheckBox" fmlaLink="$V$77" lockText="1" noThreeD="1"/>
</file>

<file path=xl/ctrlProps/ctrlProp38.xml><?xml version="1.0" encoding="utf-8"?>
<formControlPr xmlns="http://schemas.microsoft.com/office/spreadsheetml/2009/9/main" objectType="CheckBox" fmlaLink="$U$77" lockText="1" noThreeD="1"/>
</file>

<file path=xl/ctrlProps/ctrlProp39.xml><?xml version="1.0" encoding="utf-8"?>
<formControlPr xmlns="http://schemas.microsoft.com/office/spreadsheetml/2009/9/main" objectType="CheckBox" fmlaLink="$T$77"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Radio" firstButton="1" fmlaLink="$R$58" lockText="1" noThreeD="1"/>
</file>

<file path=xl/ctrlProps/ctrlProp41.xml><?xml version="1.0" encoding="utf-8"?>
<formControlPr xmlns="http://schemas.microsoft.com/office/spreadsheetml/2009/9/main" objectType="Radio" checked="Checked" lockText="1"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Radio" firstButton="1" fmlaLink="$R$56" lockText="1" noThreeD="1"/>
</file>

<file path=xl/ctrlProps/ctrlProp44.xml><?xml version="1.0" encoding="utf-8"?>
<formControlPr xmlns="http://schemas.microsoft.com/office/spreadsheetml/2009/9/main" objectType="Radio" checked="Checked" lockText="1"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Radio" checked="Checked" firstButton="1" fmlaLink="$R$50"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Radio" firstButton="1" fmlaLink="$R$53"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checked="Checked" lockText="1" noThreeD="1"/>
</file>

<file path=xl/ctrlProps/ctrlProp51.xml><?xml version="1.0" encoding="utf-8"?>
<formControlPr xmlns="http://schemas.microsoft.com/office/spreadsheetml/2009/9/main" objectType="CheckBox" fmlaLink="$U$52" lockText="1" noThreeD="1"/>
</file>

<file path=xl/ctrlProps/ctrlProp52.xml><?xml version="1.0" encoding="utf-8"?>
<formControlPr xmlns="http://schemas.microsoft.com/office/spreadsheetml/2009/9/main" objectType="CheckBox" fmlaLink="$W$52" lockText="1" noThreeD="1"/>
</file>

<file path=xl/ctrlProps/ctrlProp53.xml><?xml version="1.0" encoding="utf-8"?>
<formControlPr xmlns="http://schemas.microsoft.com/office/spreadsheetml/2009/9/main" objectType="CheckBox" fmlaLink="$X$52" lockText="1" noThreeD="1"/>
</file>

<file path=xl/ctrlProps/ctrlProp54.xml><?xml version="1.0" encoding="utf-8"?>
<formControlPr xmlns="http://schemas.microsoft.com/office/spreadsheetml/2009/9/main" objectType="CheckBox" fmlaLink="$Y$52" lockText="1" noThreeD="1"/>
</file>

<file path=xl/ctrlProps/ctrlProp55.xml><?xml version="1.0" encoding="utf-8"?>
<formControlPr xmlns="http://schemas.microsoft.com/office/spreadsheetml/2009/9/main" objectType="Radio" checked="Checked" firstButton="1" fmlaLink="$R$42"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Radio" firstButton="1" fmlaLink="$R$35" lockText="1" noThreeD="1"/>
</file>

<file path=xl/ctrlProps/ctrlProp6.xml><?xml version="1.0" encoding="utf-8"?>
<formControlPr xmlns="http://schemas.microsoft.com/office/spreadsheetml/2009/9/main" objectType="CheckBox" fmlaLink="$V$84" lockText="1" noThreeD="1"/>
</file>

<file path=xl/ctrlProps/ctrlProp60.xml><?xml version="1.0" encoding="utf-8"?>
<formControlPr xmlns="http://schemas.microsoft.com/office/spreadsheetml/2009/9/main" objectType="Radio" checked="Checked" lockText="1"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Radio" firstButton="1" fmlaLink="$R$34" lockText="1" noThreeD="1"/>
</file>

<file path=xl/ctrlProps/ctrlProp63.xml><?xml version="1.0" encoding="utf-8"?>
<formControlPr xmlns="http://schemas.microsoft.com/office/spreadsheetml/2009/9/main" objectType="Radio" checked="Checked" lockText="1"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Radio" firstButton="1" fmlaLink="$R$32" lockText="1" noThreeD="1"/>
</file>

<file path=xl/ctrlProps/ctrlProp66.xml><?xml version="1.0" encoding="utf-8"?>
<formControlPr xmlns="http://schemas.microsoft.com/office/spreadsheetml/2009/9/main" objectType="Radio" checked="Checked" lockText="1"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CheckBox" fmlaLink="$T$38" lockText="1" noThreeD="1"/>
</file>

<file path=xl/ctrlProps/ctrlProp69.xml><?xml version="1.0" encoding="utf-8"?>
<formControlPr xmlns="http://schemas.microsoft.com/office/spreadsheetml/2009/9/main" objectType="Radio" firstButton="1" fmlaLink="$R$30" lockText="1" noThreeD="1"/>
</file>

<file path=xl/ctrlProps/ctrlProp7.xml><?xml version="1.0" encoding="utf-8"?>
<formControlPr xmlns="http://schemas.microsoft.com/office/spreadsheetml/2009/9/main" objectType="Radio" firstButton="1" fmlaLink="$R$76"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CheckBox" fmlaLink="$S$36" lockText="1" noThreeD="1"/>
</file>

<file path=xl/ctrlProps/ctrlProp75.xml><?xml version="1.0" encoding="utf-8"?>
<formControlPr xmlns="http://schemas.microsoft.com/office/spreadsheetml/2009/9/main" objectType="CheckBox" fmlaLink="$T$36" lockText="1" noThreeD="1"/>
</file>

<file path=xl/ctrlProps/ctrlProp76.xml><?xml version="1.0" encoding="utf-8"?>
<formControlPr xmlns="http://schemas.microsoft.com/office/spreadsheetml/2009/9/main" objectType="CheckBox" fmlaLink="$U$36" lockText="1" noThreeD="1"/>
</file>

<file path=xl/ctrlProps/ctrlProp77.xml><?xml version="1.0" encoding="utf-8"?>
<formControlPr xmlns="http://schemas.microsoft.com/office/spreadsheetml/2009/9/main" objectType="CheckBox" fmlaLink="$V$82" lockText="1" noThreeD="1"/>
</file>

<file path=xl/ctrlProps/ctrlProp78.xml><?xml version="1.0" encoding="utf-8"?>
<formControlPr xmlns="http://schemas.microsoft.com/office/spreadsheetml/2009/9/main" objectType="CheckBox" fmlaLink="$V$52" lockText="1" noThreeD="1"/>
</file>

<file path=xl/ctrlProps/ctrlProp79.xml><?xml version="1.0" encoding="utf-8"?>
<formControlPr xmlns="http://schemas.microsoft.com/office/spreadsheetml/2009/9/main" objectType="Radio" checked="Checked" firstButton="1" fmlaLink="$R$47" lockText="1" noThreeD="1"/>
</file>

<file path=xl/ctrlProps/ctrlProp8.xml><?xml version="1.0" encoding="utf-8"?>
<formControlPr xmlns="http://schemas.microsoft.com/office/spreadsheetml/2009/9/main" objectType="Radio"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CheckBox" fmlaLink="$S$49" lockText="1" noThreeD="1"/>
</file>

<file path=xl/ctrlProps/ctrlProp83.xml><?xml version="1.0" encoding="utf-8"?>
<formControlPr xmlns="http://schemas.microsoft.com/office/spreadsheetml/2009/9/main" objectType="CheckBox" fmlaLink="$S$52"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CheckBox" fmlaLink="$V$87" lockText="1" noThreeD="1"/>
</file>

<file path=xl/ctrlProps/ctrlProp87.xml><?xml version="1.0" encoding="utf-8"?>
<formControlPr xmlns="http://schemas.microsoft.com/office/spreadsheetml/2009/9/main" objectType="Radio" firstButton="1" fmlaLink="$R$78"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CheckBox" checked="Checked" fmlaLink="$V$84" lockText="1" noThreeD="1"/>
</file>

<file path=xl/ctrlProps/ctrlProp92.xml><?xml version="1.0" encoding="utf-8"?>
<formControlPr xmlns="http://schemas.microsoft.com/office/spreadsheetml/2009/9/main" objectType="Radio" checked="Checked" firstButton="1" fmlaLink="$R$76"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CheckBox" fmlaLink="$Y$82" lockText="1" noThreeD="1"/>
</file>

<file path=xl/ctrlProps/ctrlProp97.xml><?xml version="1.0" encoding="utf-8"?>
<formControlPr xmlns="http://schemas.microsoft.com/office/spreadsheetml/2009/9/main" objectType="CheckBox" fmlaLink="$V$82" lockText="1" noThreeD="1"/>
</file>

<file path=xl/ctrlProps/ctrlProp98.xml><?xml version="1.0" encoding="utf-8"?>
<formControlPr xmlns="http://schemas.microsoft.com/office/spreadsheetml/2009/9/main" objectType="CheckBox" fmlaLink="$U$82" lockText="1" noThreeD="1"/>
</file>

<file path=xl/ctrlProps/ctrlProp99.xml><?xml version="1.0" encoding="utf-8"?>
<formControlPr xmlns="http://schemas.microsoft.com/office/spreadsheetml/2009/9/main" objectType="CheckBox" fmlaLink="$T$82" lockText="1" noThreeD="1"/>
</file>

<file path=xl/drawings/drawing1.xml><?xml version="1.0" encoding="utf-8"?>
<xdr:wsDr xmlns:xdr="http://schemas.openxmlformats.org/drawingml/2006/spreadsheetDrawing" xmlns:a="http://schemas.openxmlformats.org/drawingml/2006/main">
  <xdr:twoCellAnchor>
    <xdr:from>
      <xdr:col>16</xdr:col>
      <xdr:colOff>58735</xdr:colOff>
      <xdr:row>0</xdr:row>
      <xdr:rowOff>0</xdr:rowOff>
    </xdr:from>
    <xdr:to>
      <xdr:col>29</xdr:col>
      <xdr:colOff>101598</xdr:colOff>
      <xdr:row>91</xdr:row>
      <xdr:rowOff>9525</xdr:rowOff>
    </xdr:to>
    <xdr:sp macro="" textlink="">
      <xdr:nvSpPr>
        <xdr:cNvPr id="101" name="正方形/長方形 S-AE">
          <a:extLst>
            <a:ext uri="{FF2B5EF4-FFF2-40B4-BE49-F238E27FC236}">
              <a16:creationId xmlns:a16="http://schemas.microsoft.com/office/drawing/2014/main" id="{00000000-0008-0000-0000-000065000000}"/>
            </a:ext>
          </a:extLst>
        </xdr:cNvPr>
        <xdr:cNvSpPr/>
      </xdr:nvSpPr>
      <xdr:spPr>
        <a:xfrm>
          <a:off x="7535860" y="0"/>
          <a:ext cx="5614988" cy="23050500"/>
        </a:xfrm>
        <a:prstGeom prst="rect">
          <a:avLst/>
        </a:prstGeom>
        <a:solidFill>
          <a:srgbClr val="BFBFB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395286</xdr:colOff>
      <xdr:row>79</xdr:row>
      <xdr:rowOff>14288</xdr:rowOff>
    </xdr:from>
    <xdr:to>
      <xdr:col>17</xdr:col>
      <xdr:colOff>395286</xdr:colOff>
      <xdr:row>80</xdr:row>
      <xdr:rowOff>14288</xdr:rowOff>
    </xdr:to>
    <xdr:sp macro="" textlink="">
      <xdr:nvSpPr>
        <xdr:cNvPr id="105" name="正方形/長方形 22">
          <a:extLst>
            <a:ext uri="{FF2B5EF4-FFF2-40B4-BE49-F238E27FC236}">
              <a16:creationId xmlns:a16="http://schemas.microsoft.com/office/drawing/2014/main" id="{00000000-0008-0000-0000-000069000000}"/>
            </a:ext>
          </a:extLst>
        </xdr:cNvPr>
        <xdr:cNvSpPr/>
      </xdr:nvSpPr>
      <xdr:spPr>
        <a:xfrm>
          <a:off x="7381874" y="19931063"/>
          <a:ext cx="400050" cy="252413"/>
        </a:xfrm>
        <a:prstGeom prst="rect">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80</xdr:row>
      <xdr:rowOff>0</xdr:rowOff>
    </xdr:from>
    <xdr:ext cx="1362074" cy="495300"/>
    <xdr:sp macro="" textlink="">
      <xdr:nvSpPr>
        <xdr:cNvPr id="2" name="テキスト ボックス 22">
          <a:extLst>
            <a:ext uri="{FF2B5EF4-FFF2-40B4-BE49-F238E27FC236}">
              <a16:creationId xmlns:a16="http://schemas.microsoft.com/office/drawing/2014/main" id="{00000000-0008-0000-0000-000002000000}"/>
            </a:ext>
          </a:extLst>
        </xdr:cNvPr>
        <xdr:cNvSpPr txBox="1"/>
      </xdr:nvSpPr>
      <xdr:spPr>
        <a:xfrm>
          <a:off x="0" y="19516725"/>
          <a:ext cx="1362074" cy="495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36000" tIns="0" rIns="0" bIns="0" rtlCol="0" anchor="ctr" anchorCtr="0">
          <a:noAutofit/>
        </a:bodyPr>
        <a:lstStyle/>
        <a:p>
          <a:r>
            <a:rPr kumimoji="1" lang="en-US" altLang="ja-JP" sz="1100">
              <a:latin typeface="Meiryo UI" panose="020B0604030504040204" pitchFamily="50" charset="-128"/>
              <a:ea typeface="Meiryo UI" panose="020B0604030504040204" pitchFamily="50" charset="-128"/>
            </a:rPr>
            <a:t>23</a:t>
          </a:r>
          <a:r>
            <a:rPr kumimoji="1" lang="ja-JP" altLang="en-US" sz="1100">
              <a:latin typeface="Meiryo UI" panose="020B0604030504040204" pitchFamily="50" charset="-128"/>
              <a:ea typeface="Meiryo UI" panose="020B0604030504040204" pitchFamily="50" charset="-128"/>
            </a:rPr>
            <a:t>　連絡先</a:t>
          </a:r>
          <a:r>
            <a:rPr kumimoji="1" lang="en-US" altLang="ja-JP" sz="1100">
              <a:latin typeface="Meiryo UI" panose="020B0604030504040204" pitchFamily="50" charset="-128"/>
              <a:ea typeface="Meiryo UI" panose="020B0604030504040204" pitchFamily="50" charset="-128"/>
            </a:rPr>
            <a:t>※</a:t>
          </a:r>
          <a:endParaRPr kumimoji="1" lang="ja-JP" altLang="en-US" sz="1100">
            <a:latin typeface="Meiryo UI" panose="020B0604030504040204" pitchFamily="50" charset="-128"/>
            <a:ea typeface="Meiryo UI" panose="020B0604030504040204" pitchFamily="50" charset="-128"/>
          </a:endParaRPr>
        </a:p>
      </xdr:txBody>
    </xdr:sp>
    <xdr:clientData/>
  </xdr:oneCellAnchor>
  <mc:AlternateContent xmlns:mc="http://schemas.openxmlformats.org/markup-compatibility/2006">
    <mc:Choice xmlns:a14="http://schemas.microsoft.com/office/drawing/2010/main" Requires="a14">
      <xdr:twoCellAnchor editAs="oneCell">
        <xdr:from>
          <xdr:col>11</xdr:col>
          <xdr:colOff>381000</xdr:colOff>
          <xdr:row>79</xdr:row>
          <xdr:rowOff>0</xdr:rowOff>
        </xdr:from>
        <xdr:to>
          <xdr:col>16</xdr:col>
          <xdr:colOff>0</xdr:colOff>
          <xdr:row>80</xdr:row>
          <xdr:rowOff>0</xdr:rowOff>
        </xdr:to>
        <xdr:sp macro="" textlink="">
          <xdr:nvSpPr>
            <xdr:cNvPr id="50177" name="Check Box 21" hidden="1">
              <a:extLst>
                <a:ext uri="{63B3BB69-23CF-44E3-9099-C40C66FF867C}">
                  <a14:compatExt spid="_x0000_s50177"/>
                </a:ext>
                <a:ext uri="{FF2B5EF4-FFF2-40B4-BE49-F238E27FC236}">
                  <a16:creationId xmlns:a16="http://schemas.microsoft.com/office/drawing/2014/main" id="{00000000-0008-0000-0000-000001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78</xdr:row>
          <xdr:rowOff>9525</xdr:rowOff>
        </xdr:from>
        <xdr:to>
          <xdr:col>8</xdr:col>
          <xdr:colOff>276225</xdr:colOff>
          <xdr:row>79</xdr:row>
          <xdr:rowOff>0</xdr:rowOff>
        </xdr:to>
        <xdr:sp macro="" textlink="">
          <xdr:nvSpPr>
            <xdr:cNvPr id="50180" name="Option Button 21-3" hidden="1">
              <a:extLst>
                <a:ext uri="{63B3BB69-23CF-44E3-9099-C40C66FF867C}">
                  <a14:compatExt spid="_x0000_s50180"/>
                </a:ext>
                <a:ext uri="{FF2B5EF4-FFF2-40B4-BE49-F238E27FC236}">
                  <a16:creationId xmlns:a16="http://schemas.microsoft.com/office/drawing/2014/main" id="{00000000-0008-0000-0000-000004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78</xdr:row>
          <xdr:rowOff>9525</xdr:rowOff>
        </xdr:from>
        <xdr:to>
          <xdr:col>6</xdr:col>
          <xdr:colOff>371475</xdr:colOff>
          <xdr:row>79</xdr:row>
          <xdr:rowOff>0</xdr:rowOff>
        </xdr:to>
        <xdr:sp macro="" textlink="">
          <xdr:nvSpPr>
            <xdr:cNvPr id="50179" name="Option Button 21-2" hidden="1">
              <a:extLst>
                <a:ext uri="{63B3BB69-23CF-44E3-9099-C40C66FF867C}">
                  <a14:compatExt spid="_x0000_s50179"/>
                </a:ext>
                <a:ext uri="{FF2B5EF4-FFF2-40B4-BE49-F238E27FC236}">
                  <a16:creationId xmlns:a16="http://schemas.microsoft.com/office/drawing/2014/main" id="{00000000-0008-0000-0000-000003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商品PR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78</xdr:row>
          <xdr:rowOff>9525</xdr:rowOff>
        </xdr:from>
        <xdr:to>
          <xdr:col>4</xdr:col>
          <xdr:colOff>133350</xdr:colOff>
          <xdr:row>79</xdr:row>
          <xdr:rowOff>0</xdr:rowOff>
        </xdr:to>
        <xdr:sp macro="" textlink="">
          <xdr:nvSpPr>
            <xdr:cNvPr id="50178" name="Option Button 21-1" hidden="1">
              <a:extLst>
                <a:ext uri="{63B3BB69-23CF-44E3-9099-C40C66FF867C}">
                  <a14:compatExt spid="_x0000_s50178"/>
                </a:ext>
                <a:ext uri="{FF2B5EF4-FFF2-40B4-BE49-F238E27FC236}">
                  <a16:creationId xmlns:a16="http://schemas.microsoft.com/office/drawing/2014/main" id="{00000000-0008-0000-0000-000002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自社PR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78</xdr:row>
          <xdr:rowOff>0</xdr:rowOff>
        </xdr:from>
        <xdr:to>
          <xdr:col>14</xdr:col>
          <xdr:colOff>285750</xdr:colOff>
          <xdr:row>80</xdr:row>
          <xdr:rowOff>0</xdr:rowOff>
        </xdr:to>
        <xdr:sp macro="" textlink="">
          <xdr:nvSpPr>
            <xdr:cNvPr id="50181" name="Group Box 21" hidden="1">
              <a:extLst>
                <a:ext uri="{63B3BB69-23CF-44E3-9099-C40C66FF867C}">
                  <a14:compatExt spid="_x0000_s50181"/>
                </a:ext>
                <a:ext uri="{FF2B5EF4-FFF2-40B4-BE49-F238E27FC236}">
                  <a16:creationId xmlns:a16="http://schemas.microsoft.com/office/drawing/2014/main" id="{00000000-0008-0000-0000-000005C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381000</xdr:colOff>
          <xdr:row>77</xdr:row>
          <xdr:rowOff>0</xdr:rowOff>
        </xdr:from>
        <xdr:to>
          <xdr:col>16</xdr:col>
          <xdr:colOff>0</xdr:colOff>
          <xdr:row>78</xdr:row>
          <xdr:rowOff>0</xdr:rowOff>
        </xdr:to>
        <xdr:sp macro="" textlink="">
          <xdr:nvSpPr>
            <xdr:cNvPr id="50182" name="Check Box 20" hidden="1">
              <a:extLst>
                <a:ext uri="{63B3BB69-23CF-44E3-9099-C40C66FF867C}">
                  <a14:compatExt spid="_x0000_s50182"/>
                </a:ext>
                <a:ext uri="{FF2B5EF4-FFF2-40B4-BE49-F238E27FC236}">
                  <a16:creationId xmlns:a16="http://schemas.microsoft.com/office/drawing/2014/main" id="{00000000-0008-0000-0000-000006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76</xdr:row>
          <xdr:rowOff>9525</xdr:rowOff>
        </xdr:from>
        <xdr:to>
          <xdr:col>8</xdr:col>
          <xdr:colOff>276225</xdr:colOff>
          <xdr:row>77</xdr:row>
          <xdr:rowOff>0</xdr:rowOff>
        </xdr:to>
        <xdr:sp macro="" textlink="">
          <xdr:nvSpPr>
            <xdr:cNvPr id="50185" name="Option Button 20-3" hidden="1">
              <a:extLst>
                <a:ext uri="{63B3BB69-23CF-44E3-9099-C40C66FF867C}">
                  <a14:compatExt spid="_x0000_s50185"/>
                </a:ext>
                <a:ext uri="{FF2B5EF4-FFF2-40B4-BE49-F238E27FC236}">
                  <a16:creationId xmlns:a16="http://schemas.microsoft.com/office/drawing/2014/main" id="{00000000-0008-0000-0000-000009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76</xdr:row>
          <xdr:rowOff>9525</xdr:rowOff>
        </xdr:from>
        <xdr:to>
          <xdr:col>6</xdr:col>
          <xdr:colOff>371475</xdr:colOff>
          <xdr:row>77</xdr:row>
          <xdr:rowOff>0</xdr:rowOff>
        </xdr:to>
        <xdr:sp macro="" textlink="">
          <xdr:nvSpPr>
            <xdr:cNvPr id="50184" name="Option Button 20-2" hidden="1">
              <a:extLst>
                <a:ext uri="{63B3BB69-23CF-44E3-9099-C40C66FF867C}">
                  <a14:compatExt spid="_x0000_s50184"/>
                </a:ext>
                <a:ext uri="{FF2B5EF4-FFF2-40B4-BE49-F238E27FC236}">
                  <a16:creationId xmlns:a16="http://schemas.microsoft.com/office/drawing/2014/main" id="{00000000-0008-0000-0000-000008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商品HP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76</xdr:row>
          <xdr:rowOff>9525</xdr:rowOff>
        </xdr:from>
        <xdr:to>
          <xdr:col>4</xdr:col>
          <xdr:colOff>133350</xdr:colOff>
          <xdr:row>77</xdr:row>
          <xdr:rowOff>0</xdr:rowOff>
        </xdr:to>
        <xdr:sp macro="" textlink="">
          <xdr:nvSpPr>
            <xdr:cNvPr id="50183" name="Option Button 20-1" hidden="1">
              <a:extLst>
                <a:ext uri="{63B3BB69-23CF-44E3-9099-C40C66FF867C}">
                  <a14:compatExt spid="_x0000_s50183"/>
                </a:ext>
                <a:ext uri="{FF2B5EF4-FFF2-40B4-BE49-F238E27FC236}">
                  <a16:creationId xmlns:a16="http://schemas.microsoft.com/office/drawing/2014/main" id="{00000000-0008-0000-0000-000007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自社HP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428625</xdr:colOff>
          <xdr:row>76</xdr:row>
          <xdr:rowOff>0</xdr:rowOff>
        </xdr:from>
        <xdr:to>
          <xdr:col>14</xdr:col>
          <xdr:colOff>361950</xdr:colOff>
          <xdr:row>78</xdr:row>
          <xdr:rowOff>0</xdr:rowOff>
        </xdr:to>
        <xdr:sp macro="" textlink="">
          <xdr:nvSpPr>
            <xdr:cNvPr id="50186" name="Group Box 20" hidden="1">
              <a:extLst>
                <a:ext uri="{63B3BB69-23CF-44E3-9099-C40C66FF867C}">
                  <a14:compatExt spid="_x0000_s50186"/>
                </a:ext>
                <a:ext uri="{FF2B5EF4-FFF2-40B4-BE49-F238E27FC236}">
                  <a16:creationId xmlns:a16="http://schemas.microsoft.com/office/drawing/2014/main" id="{00000000-0008-0000-0000-00000AC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twoCellAnchor>
    <xdr:from>
      <xdr:col>17</xdr:col>
      <xdr:colOff>0</xdr:colOff>
      <xdr:row>71</xdr:row>
      <xdr:rowOff>0</xdr:rowOff>
    </xdr:from>
    <xdr:to>
      <xdr:col>18</xdr:col>
      <xdr:colOff>0</xdr:colOff>
      <xdr:row>72</xdr:row>
      <xdr:rowOff>0</xdr:rowOff>
    </xdr:to>
    <xdr:sp macro="" textlink="">
      <xdr:nvSpPr>
        <xdr:cNvPr id="104" name="正方形/長方形 19-2">
          <a:extLst>
            <a:ext uri="{FF2B5EF4-FFF2-40B4-BE49-F238E27FC236}">
              <a16:creationId xmlns:a16="http://schemas.microsoft.com/office/drawing/2014/main" id="{00000000-0008-0000-0000-000068000000}"/>
            </a:ext>
          </a:extLst>
        </xdr:cNvPr>
        <xdr:cNvSpPr/>
      </xdr:nvSpPr>
      <xdr:spPr>
        <a:xfrm>
          <a:off x="7362825" y="17535525"/>
          <a:ext cx="428625" cy="247650"/>
        </a:xfrm>
        <a:prstGeom prst="rect">
          <a:avLst/>
        </a:prstGeom>
        <a:solidFill>
          <a:srgbClr val="BFBFB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14</xdr:col>
          <xdr:colOff>0</xdr:colOff>
          <xdr:row>75</xdr:row>
          <xdr:rowOff>0</xdr:rowOff>
        </xdr:from>
        <xdr:to>
          <xdr:col>15</xdr:col>
          <xdr:colOff>257175</xdr:colOff>
          <xdr:row>75</xdr:row>
          <xdr:rowOff>238125</xdr:rowOff>
        </xdr:to>
        <xdr:sp macro="" textlink="">
          <xdr:nvSpPr>
            <xdr:cNvPr id="50187" name="Check Box 19-2-99" hidden="1">
              <a:extLst>
                <a:ext uri="{63B3BB69-23CF-44E3-9099-C40C66FF867C}">
                  <a14:compatExt spid="_x0000_s50187"/>
                </a:ext>
                <a:ext uri="{FF2B5EF4-FFF2-40B4-BE49-F238E27FC236}">
                  <a16:creationId xmlns:a16="http://schemas.microsoft.com/office/drawing/2014/main" id="{00000000-0008-0000-0000-00000B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75</xdr:row>
          <xdr:rowOff>0</xdr:rowOff>
        </xdr:from>
        <xdr:to>
          <xdr:col>11</xdr:col>
          <xdr:colOff>228600</xdr:colOff>
          <xdr:row>76</xdr:row>
          <xdr:rowOff>0</xdr:rowOff>
        </xdr:to>
        <xdr:sp macro="" textlink="">
          <xdr:nvSpPr>
            <xdr:cNvPr id="50275" name="Check Box 19-2-21" descr="ゼラチン" hidden="1">
              <a:extLst>
                <a:ext uri="{63B3BB69-23CF-44E3-9099-C40C66FF867C}">
                  <a14:compatExt spid="_x0000_s50275"/>
                </a:ext>
                <a:ext uri="{FF2B5EF4-FFF2-40B4-BE49-F238E27FC236}">
                  <a16:creationId xmlns:a16="http://schemas.microsoft.com/office/drawing/2014/main" id="{00000000-0008-0000-0000-000063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75</xdr:row>
          <xdr:rowOff>0</xdr:rowOff>
        </xdr:from>
        <xdr:to>
          <xdr:col>9</xdr:col>
          <xdr:colOff>257175</xdr:colOff>
          <xdr:row>75</xdr:row>
          <xdr:rowOff>238125</xdr:rowOff>
        </xdr:to>
        <xdr:sp macro="" textlink="">
          <xdr:nvSpPr>
            <xdr:cNvPr id="50188" name="Check Box 19-2-20" descr="りんご" hidden="1">
              <a:extLst>
                <a:ext uri="{63B3BB69-23CF-44E3-9099-C40C66FF867C}">
                  <a14:compatExt spid="_x0000_s50188"/>
                </a:ext>
                <a:ext uri="{FF2B5EF4-FFF2-40B4-BE49-F238E27FC236}">
                  <a16:creationId xmlns:a16="http://schemas.microsoft.com/office/drawing/2014/main" id="{00000000-0008-0000-0000-00000C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りんご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75</xdr:row>
          <xdr:rowOff>0</xdr:rowOff>
        </xdr:from>
        <xdr:to>
          <xdr:col>7</xdr:col>
          <xdr:colOff>161925</xdr:colOff>
          <xdr:row>75</xdr:row>
          <xdr:rowOff>238125</xdr:rowOff>
        </xdr:to>
        <xdr:sp macro="" textlink="">
          <xdr:nvSpPr>
            <xdr:cNvPr id="50189" name="Check Box 19-2-19" hidden="1">
              <a:extLst>
                <a:ext uri="{63B3BB69-23CF-44E3-9099-C40C66FF867C}">
                  <a14:compatExt spid="_x0000_s50189"/>
                </a:ext>
                <a:ext uri="{FF2B5EF4-FFF2-40B4-BE49-F238E27FC236}">
                  <a16:creationId xmlns:a16="http://schemas.microsoft.com/office/drawing/2014/main" id="{00000000-0008-0000-0000-00000D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やまいも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5</xdr:col>
          <xdr:colOff>257175</xdr:colOff>
          <xdr:row>75</xdr:row>
          <xdr:rowOff>238125</xdr:rowOff>
        </xdr:to>
        <xdr:sp macro="" textlink="">
          <xdr:nvSpPr>
            <xdr:cNvPr id="50190" name="Check Box 19-2-18" hidden="1">
              <a:extLst>
                <a:ext uri="{63B3BB69-23CF-44E3-9099-C40C66FF867C}">
                  <a14:compatExt spid="_x0000_s50190"/>
                </a:ext>
                <a:ext uri="{FF2B5EF4-FFF2-40B4-BE49-F238E27FC236}">
                  <a16:creationId xmlns:a16="http://schemas.microsoft.com/office/drawing/2014/main" id="{00000000-0008-0000-0000-00000E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もも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74</xdr:row>
          <xdr:rowOff>0</xdr:rowOff>
        </xdr:from>
        <xdr:to>
          <xdr:col>15</xdr:col>
          <xdr:colOff>257175</xdr:colOff>
          <xdr:row>74</xdr:row>
          <xdr:rowOff>238125</xdr:rowOff>
        </xdr:to>
        <xdr:sp macro="" textlink="">
          <xdr:nvSpPr>
            <xdr:cNvPr id="50191" name="Check Box 19-2-17" hidden="1">
              <a:extLst>
                <a:ext uri="{63B3BB69-23CF-44E3-9099-C40C66FF867C}">
                  <a14:compatExt spid="_x0000_s50191"/>
                </a:ext>
                <a:ext uri="{FF2B5EF4-FFF2-40B4-BE49-F238E27FC236}">
                  <a16:creationId xmlns:a16="http://schemas.microsoft.com/office/drawing/2014/main" id="{00000000-0008-0000-0000-00000F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ﾏｶﾀﾞﾐｱﾅｯﾂ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74</xdr:row>
          <xdr:rowOff>0</xdr:rowOff>
        </xdr:from>
        <xdr:to>
          <xdr:col>13</xdr:col>
          <xdr:colOff>257175</xdr:colOff>
          <xdr:row>74</xdr:row>
          <xdr:rowOff>238125</xdr:rowOff>
        </xdr:to>
        <xdr:sp macro="" textlink="">
          <xdr:nvSpPr>
            <xdr:cNvPr id="50192" name="Check Box 19-2-16" hidden="1">
              <a:extLst>
                <a:ext uri="{63B3BB69-23CF-44E3-9099-C40C66FF867C}">
                  <a14:compatExt spid="_x0000_s50192"/>
                </a:ext>
                <a:ext uri="{FF2B5EF4-FFF2-40B4-BE49-F238E27FC236}">
                  <a16:creationId xmlns:a16="http://schemas.microsoft.com/office/drawing/2014/main" id="{00000000-0008-0000-0000-000010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豚肉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74</xdr:row>
          <xdr:rowOff>0</xdr:rowOff>
        </xdr:from>
        <xdr:to>
          <xdr:col>11</xdr:col>
          <xdr:colOff>257175</xdr:colOff>
          <xdr:row>74</xdr:row>
          <xdr:rowOff>238125</xdr:rowOff>
        </xdr:to>
        <xdr:sp macro="" textlink="">
          <xdr:nvSpPr>
            <xdr:cNvPr id="50193" name="Check Box 19-2-15" hidden="1">
              <a:extLst>
                <a:ext uri="{63B3BB69-23CF-44E3-9099-C40C66FF867C}">
                  <a14:compatExt spid="_x0000_s50193"/>
                </a:ext>
                <a:ext uri="{FF2B5EF4-FFF2-40B4-BE49-F238E27FC236}">
                  <a16:creationId xmlns:a16="http://schemas.microsoft.com/office/drawing/2014/main" id="{00000000-0008-0000-0000-000011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バナナ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257175</xdr:colOff>
          <xdr:row>74</xdr:row>
          <xdr:rowOff>238125</xdr:rowOff>
        </xdr:to>
        <xdr:sp macro="" textlink="">
          <xdr:nvSpPr>
            <xdr:cNvPr id="50194" name="Check Box 19-2-14" hidden="1">
              <a:extLst>
                <a:ext uri="{63B3BB69-23CF-44E3-9099-C40C66FF867C}">
                  <a14:compatExt spid="_x0000_s50194"/>
                </a:ext>
                <a:ext uri="{FF2B5EF4-FFF2-40B4-BE49-F238E27FC236}">
                  <a16:creationId xmlns:a16="http://schemas.microsoft.com/office/drawing/2014/main" id="{00000000-0008-0000-0000-000012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鶏肉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74</xdr:row>
          <xdr:rowOff>0</xdr:rowOff>
        </xdr:from>
        <xdr:to>
          <xdr:col>7</xdr:col>
          <xdr:colOff>161925</xdr:colOff>
          <xdr:row>74</xdr:row>
          <xdr:rowOff>238125</xdr:rowOff>
        </xdr:to>
        <xdr:sp macro="" textlink="">
          <xdr:nvSpPr>
            <xdr:cNvPr id="50195" name="Check Box 19-2-13" hidden="1">
              <a:extLst>
                <a:ext uri="{63B3BB69-23CF-44E3-9099-C40C66FF867C}">
                  <a14:compatExt spid="_x0000_s50195"/>
                </a:ext>
                <a:ext uri="{FF2B5EF4-FFF2-40B4-BE49-F238E27FC236}">
                  <a16:creationId xmlns:a16="http://schemas.microsoft.com/office/drawing/2014/main" id="{00000000-0008-0000-0000-000013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大豆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5</xdr:col>
          <xdr:colOff>257175</xdr:colOff>
          <xdr:row>74</xdr:row>
          <xdr:rowOff>238125</xdr:rowOff>
        </xdr:to>
        <xdr:sp macro="" textlink="">
          <xdr:nvSpPr>
            <xdr:cNvPr id="50196" name="Check Box 19-2-12" hidden="1">
              <a:extLst>
                <a:ext uri="{63B3BB69-23CF-44E3-9099-C40C66FF867C}">
                  <a14:compatExt spid="_x0000_s50196"/>
                </a:ext>
                <a:ext uri="{FF2B5EF4-FFF2-40B4-BE49-F238E27FC236}">
                  <a16:creationId xmlns:a16="http://schemas.microsoft.com/office/drawing/2014/main" id="{00000000-0008-0000-0000-000014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さば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73</xdr:row>
          <xdr:rowOff>0</xdr:rowOff>
        </xdr:from>
        <xdr:to>
          <xdr:col>15</xdr:col>
          <xdr:colOff>257175</xdr:colOff>
          <xdr:row>73</xdr:row>
          <xdr:rowOff>238125</xdr:rowOff>
        </xdr:to>
        <xdr:sp macro="" textlink="">
          <xdr:nvSpPr>
            <xdr:cNvPr id="50197" name="Check Box 19-2-11" hidden="1">
              <a:extLst>
                <a:ext uri="{63B3BB69-23CF-44E3-9099-C40C66FF867C}">
                  <a14:compatExt spid="_x0000_s50197"/>
                </a:ext>
                <a:ext uri="{FF2B5EF4-FFF2-40B4-BE49-F238E27FC236}">
                  <a16:creationId xmlns:a16="http://schemas.microsoft.com/office/drawing/2014/main" id="{00000000-0008-0000-0000-000015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さけ(鮭)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73</xdr:row>
          <xdr:rowOff>0</xdr:rowOff>
        </xdr:from>
        <xdr:to>
          <xdr:col>13</xdr:col>
          <xdr:colOff>257175</xdr:colOff>
          <xdr:row>73</xdr:row>
          <xdr:rowOff>238125</xdr:rowOff>
        </xdr:to>
        <xdr:sp macro="" textlink="">
          <xdr:nvSpPr>
            <xdr:cNvPr id="50198" name="Check Box 19-2-10" hidden="1">
              <a:extLst>
                <a:ext uri="{63B3BB69-23CF-44E3-9099-C40C66FF867C}">
                  <a14:compatExt spid="_x0000_s50198"/>
                </a:ext>
                <a:ext uri="{FF2B5EF4-FFF2-40B4-BE49-F238E27FC236}">
                  <a16:creationId xmlns:a16="http://schemas.microsoft.com/office/drawing/2014/main" id="{00000000-0008-0000-0000-000016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ごま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71</xdr:row>
          <xdr:rowOff>19050</xdr:rowOff>
        </xdr:from>
        <xdr:to>
          <xdr:col>9</xdr:col>
          <xdr:colOff>257175</xdr:colOff>
          <xdr:row>72</xdr:row>
          <xdr:rowOff>9525</xdr:rowOff>
        </xdr:to>
        <xdr:sp macro="" textlink="">
          <xdr:nvSpPr>
            <xdr:cNvPr id="50199" name="Check Box 19-2-9" hidden="1">
              <a:extLst>
                <a:ext uri="{63B3BB69-23CF-44E3-9099-C40C66FF867C}">
                  <a14:compatExt spid="_x0000_s50199"/>
                </a:ext>
                <a:ext uri="{FF2B5EF4-FFF2-40B4-BE49-F238E27FC236}">
                  <a16:creationId xmlns:a16="http://schemas.microsoft.com/office/drawing/2014/main" id="{00000000-0008-0000-0000-000017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73</xdr:row>
          <xdr:rowOff>0</xdr:rowOff>
        </xdr:from>
        <xdr:to>
          <xdr:col>11</xdr:col>
          <xdr:colOff>257175</xdr:colOff>
          <xdr:row>74</xdr:row>
          <xdr:rowOff>0</xdr:rowOff>
        </xdr:to>
        <xdr:sp macro="" textlink="">
          <xdr:nvSpPr>
            <xdr:cNvPr id="50200" name="Check Box 19-2-8" hidden="1">
              <a:extLst>
                <a:ext uri="{63B3BB69-23CF-44E3-9099-C40C66FF867C}">
                  <a14:compatExt spid="_x0000_s50200"/>
                </a:ext>
                <a:ext uri="{FF2B5EF4-FFF2-40B4-BE49-F238E27FC236}">
                  <a16:creationId xmlns:a16="http://schemas.microsoft.com/office/drawing/2014/main" id="{00000000-0008-0000-0000-000018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牛肉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73</xdr:row>
          <xdr:rowOff>0</xdr:rowOff>
        </xdr:from>
        <xdr:to>
          <xdr:col>9</xdr:col>
          <xdr:colOff>466725</xdr:colOff>
          <xdr:row>74</xdr:row>
          <xdr:rowOff>0</xdr:rowOff>
        </xdr:to>
        <xdr:sp macro="" textlink="">
          <xdr:nvSpPr>
            <xdr:cNvPr id="50201" name="Check Box 19-2-7" hidden="1">
              <a:extLst>
                <a:ext uri="{63B3BB69-23CF-44E3-9099-C40C66FF867C}">
                  <a14:compatExt spid="_x0000_s50201"/>
                </a:ext>
                <a:ext uri="{FF2B5EF4-FFF2-40B4-BE49-F238E27FC236}">
                  <a16:creationId xmlns:a16="http://schemas.microsoft.com/office/drawing/2014/main" id="{00000000-0008-0000-0000-000019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キウイフルーツ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73</xdr:row>
          <xdr:rowOff>0</xdr:rowOff>
        </xdr:from>
        <xdr:to>
          <xdr:col>7</xdr:col>
          <xdr:colOff>333375</xdr:colOff>
          <xdr:row>74</xdr:row>
          <xdr:rowOff>0</xdr:rowOff>
        </xdr:to>
        <xdr:sp macro="" textlink="">
          <xdr:nvSpPr>
            <xdr:cNvPr id="50202" name="Check Box 19-2-6" hidden="1">
              <a:extLst>
                <a:ext uri="{63B3BB69-23CF-44E3-9099-C40C66FF867C}">
                  <a14:compatExt spid="_x0000_s50202"/>
                </a:ext>
                <a:ext uri="{FF2B5EF4-FFF2-40B4-BE49-F238E27FC236}">
                  <a16:creationId xmlns:a16="http://schemas.microsoft.com/office/drawing/2014/main" id="{00000000-0008-0000-0000-00001A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6</xdr:col>
          <xdr:colOff>0</xdr:colOff>
          <xdr:row>74</xdr:row>
          <xdr:rowOff>0</xdr:rowOff>
        </xdr:to>
        <xdr:sp macro="" textlink="">
          <xdr:nvSpPr>
            <xdr:cNvPr id="50203" name="Check Box 19-2-5" hidden="1">
              <a:extLst>
                <a:ext uri="{63B3BB69-23CF-44E3-9099-C40C66FF867C}">
                  <a14:compatExt spid="_x0000_s50203"/>
                </a:ext>
                <a:ext uri="{FF2B5EF4-FFF2-40B4-BE49-F238E27FC236}">
                  <a16:creationId xmlns:a16="http://schemas.microsoft.com/office/drawing/2014/main" id="{00000000-0008-0000-0000-00001B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オレンジ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72</xdr:row>
          <xdr:rowOff>0</xdr:rowOff>
        </xdr:from>
        <xdr:to>
          <xdr:col>15</xdr:col>
          <xdr:colOff>257175</xdr:colOff>
          <xdr:row>72</xdr:row>
          <xdr:rowOff>238125</xdr:rowOff>
        </xdr:to>
        <xdr:sp macro="" textlink="">
          <xdr:nvSpPr>
            <xdr:cNvPr id="50204" name="Check Box 19-2-4" hidden="1">
              <a:extLst>
                <a:ext uri="{63B3BB69-23CF-44E3-9099-C40C66FF867C}">
                  <a14:compatExt spid="_x0000_s50204"/>
                </a:ext>
                <a:ext uri="{FF2B5EF4-FFF2-40B4-BE49-F238E27FC236}">
                  <a16:creationId xmlns:a16="http://schemas.microsoft.com/office/drawing/2014/main" id="{00000000-0008-0000-0000-00001C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いくら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72</xdr:row>
          <xdr:rowOff>0</xdr:rowOff>
        </xdr:from>
        <xdr:to>
          <xdr:col>13</xdr:col>
          <xdr:colOff>257175</xdr:colOff>
          <xdr:row>72</xdr:row>
          <xdr:rowOff>238125</xdr:rowOff>
        </xdr:to>
        <xdr:sp macro="" textlink="">
          <xdr:nvSpPr>
            <xdr:cNvPr id="50205" name="Check Box 19-2-3" hidden="1">
              <a:extLst>
                <a:ext uri="{63B3BB69-23CF-44E3-9099-C40C66FF867C}">
                  <a14:compatExt spid="_x0000_s50205"/>
                </a:ext>
                <a:ext uri="{FF2B5EF4-FFF2-40B4-BE49-F238E27FC236}">
                  <a16:creationId xmlns:a16="http://schemas.microsoft.com/office/drawing/2014/main" id="{00000000-0008-0000-0000-00001D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いか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72</xdr:row>
          <xdr:rowOff>0</xdr:rowOff>
        </xdr:from>
        <xdr:to>
          <xdr:col>11</xdr:col>
          <xdr:colOff>257175</xdr:colOff>
          <xdr:row>72</xdr:row>
          <xdr:rowOff>238125</xdr:rowOff>
        </xdr:to>
        <xdr:sp macro="" textlink="">
          <xdr:nvSpPr>
            <xdr:cNvPr id="50206" name="Check Box 19-2-2" hidden="1">
              <a:extLst>
                <a:ext uri="{63B3BB69-23CF-44E3-9099-C40C66FF867C}">
                  <a14:compatExt spid="_x0000_s50206"/>
                </a:ext>
                <a:ext uri="{FF2B5EF4-FFF2-40B4-BE49-F238E27FC236}">
                  <a16:creationId xmlns:a16="http://schemas.microsoft.com/office/drawing/2014/main" id="{00000000-0008-0000-0000-00001E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あわび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72</xdr:row>
          <xdr:rowOff>0</xdr:rowOff>
        </xdr:from>
        <xdr:to>
          <xdr:col>9</xdr:col>
          <xdr:colOff>257175</xdr:colOff>
          <xdr:row>72</xdr:row>
          <xdr:rowOff>238125</xdr:rowOff>
        </xdr:to>
        <xdr:sp macro="" textlink="">
          <xdr:nvSpPr>
            <xdr:cNvPr id="50207" name="Check Box 19-2-1" hidden="1">
              <a:extLst>
                <a:ext uri="{63B3BB69-23CF-44E3-9099-C40C66FF867C}">
                  <a14:compatExt spid="_x0000_s50207"/>
                </a:ext>
                <a:ext uri="{FF2B5EF4-FFF2-40B4-BE49-F238E27FC236}">
                  <a16:creationId xmlns:a16="http://schemas.microsoft.com/office/drawing/2014/main" id="{00000000-0008-0000-0000-00001F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アーモンド</a:t>
              </a:r>
            </a:p>
          </xdr:txBody>
        </xdr:sp>
        <xdr:clientData/>
      </xdr:twoCellAnchor>
    </mc:Choice>
    <mc:Fallback/>
  </mc:AlternateContent>
  <xdr:twoCellAnchor>
    <xdr:from>
      <xdr:col>17</xdr:col>
      <xdr:colOff>0</xdr:colOff>
      <xdr:row>69</xdr:row>
      <xdr:rowOff>0</xdr:rowOff>
    </xdr:from>
    <xdr:to>
      <xdr:col>18</xdr:col>
      <xdr:colOff>0</xdr:colOff>
      <xdr:row>70</xdr:row>
      <xdr:rowOff>0</xdr:rowOff>
    </xdr:to>
    <xdr:sp macro="" textlink="">
      <xdr:nvSpPr>
        <xdr:cNvPr id="103" name="正方形/長方形 19-1">
          <a:extLst>
            <a:ext uri="{FF2B5EF4-FFF2-40B4-BE49-F238E27FC236}">
              <a16:creationId xmlns:a16="http://schemas.microsoft.com/office/drawing/2014/main" id="{00000000-0008-0000-0000-000067000000}"/>
            </a:ext>
          </a:extLst>
        </xdr:cNvPr>
        <xdr:cNvSpPr/>
      </xdr:nvSpPr>
      <xdr:spPr>
        <a:xfrm>
          <a:off x="7362825" y="17040225"/>
          <a:ext cx="428625" cy="247650"/>
        </a:xfrm>
        <a:prstGeom prst="rect">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14</xdr:col>
          <xdr:colOff>0</xdr:colOff>
          <xdr:row>71</xdr:row>
          <xdr:rowOff>0</xdr:rowOff>
        </xdr:from>
        <xdr:to>
          <xdr:col>15</xdr:col>
          <xdr:colOff>257175</xdr:colOff>
          <xdr:row>71</xdr:row>
          <xdr:rowOff>238125</xdr:rowOff>
        </xdr:to>
        <xdr:sp macro="" textlink="">
          <xdr:nvSpPr>
            <xdr:cNvPr id="50208" name="Check Box 19-1-99" hidden="1">
              <a:extLst>
                <a:ext uri="{63B3BB69-23CF-44E3-9099-C40C66FF867C}">
                  <a14:compatExt spid="_x0000_s50208"/>
                </a:ext>
                <a:ext uri="{FF2B5EF4-FFF2-40B4-BE49-F238E27FC236}">
                  <a16:creationId xmlns:a16="http://schemas.microsoft.com/office/drawing/2014/main" id="{00000000-0008-0000-0000-000020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71</xdr:row>
          <xdr:rowOff>0</xdr:rowOff>
        </xdr:from>
        <xdr:to>
          <xdr:col>7</xdr:col>
          <xdr:colOff>161925</xdr:colOff>
          <xdr:row>71</xdr:row>
          <xdr:rowOff>238125</xdr:rowOff>
        </xdr:to>
        <xdr:sp macro="" textlink="">
          <xdr:nvSpPr>
            <xdr:cNvPr id="50209" name="Check Box 19-1-7" hidden="1">
              <a:extLst>
                <a:ext uri="{63B3BB69-23CF-44E3-9099-C40C66FF867C}">
                  <a14:compatExt spid="_x0000_s50209"/>
                </a:ext>
                <a:ext uri="{FF2B5EF4-FFF2-40B4-BE49-F238E27FC236}">
                  <a16:creationId xmlns:a16="http://schemas.microsoft.com/office/drawing/2014/main" id="{00000000-0008-0000-0000-000021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5</xdr:col>
          <xdr:colOff>257175</xdr:colOff>
          <xdr:row>71</xdr:row>
          <xdr:rowOff>238125</xdr:rowOff>
        </xdr:to>
        <xdr:sp macro="" textlink="">
          <xdr:nvSpPr>
            <xdr:cNvPr id="50210" name="Check Box 19-1-6" hidden="1">
              <a:extLst>
                <a:ext uri="{63B3BB69-23CF-44E3-9099-C40C66FF867C}">
                  <a14:compatExt spid="_x0000_s50210"/>
                </a:ext>
                <a:ext uri="{FF2B5EF4-FFF2-40B4-BE49-F238E27FC236}">
                  <a16:creationId xmlns:a16="http://schemas.microsoft.com/office/drawing/2014/main" id="{00000000-0008-0000-0000-000022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乳成分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70</xdr:row>
          <xdr:rowOff>0</xdr:rowOff>
        </xdr:from>
        <xdr:to>
          <xdr:col>15</xdr:col>
          <xdr:colOff>257175</xdr:colOff>
          <xdr:row>70</xdr:row>
          <xdr:rowOff>238125</xdr:rowOff>
        </xdr:to>
        <xdr:sp macro="" textlink="">
          <xdr:nvSpPr>
            <xdr:cNvPr id="50211" name="Check Box 19-1-5" hidden="1">
              <a:extLst>
                <a:ext uri="{63B3BB69-23CF-44E3-9099-C40C66FF867C}">
                  <a14:compatExt spid="_x0000_s50211"/>
                </a:ext>
                <a:ext uri="{FF2B5EF4-FFF2-40B4-BE49-F238E27FC236}">
                  <a16:creationId xmlns:a16="http://schemas.microsoft.com/office/drawing/2014/main" id="{00000000-0008-0000-0000-000023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70</xdr:row>
          <xdr:rowOff>0</xdr:rowOff>
        </xdr:from>
        <xdr:to>
          <xdr:col>13</xdr:col>
          <xdr:colOff>257175</xdr:colOff>
          <xdr:row>70</xdr:row>
          <xdr:rowOff>238125</xdr:rowOff>
        </xdr:to>
        <xdr:sp macro="" textlink="">
          <xdr:nvSpPr>
            <xdr:cNvPr id="50212" name="Check Box 19-1-4" hidden="1">
              <a:extLst>
                <a:ext uri="{63B3BB69-23CF-44E3-9099-C40C66FF867C}">
                  <a14:compatExt spid="_x0000_s50212"/>
                </a:ext>
                <a:ext uri="{FF2B5EF4-FFF2-40B4-BE49-F238E27FC236}">
                  <a16:creationId xmlns:a16="http://schemas.microsoft.com/office/drawing/2014/main" id="{00000000-0008-0000-0000-000024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そば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70</xdr:row>
          <xdr:rowOff>0</xdr:rowOff>
        </xdr:from>
        <xdr:to>
          <xdr:col>11</xdr:col>
          <xdr:colOff>257175</xdr:colOff>
          <xdr:row>70</xdr:row>
          <xdr:rowOff>238125</xdr:rowOff>
        </xdr:to>
        <xdr:sp macro="" textlink="">
          <xdr:nvSpPr>
            <xdr:cNvPr id="50213" name="Check Box 19-1-3" hidden="1">
              <a:extLst>
                <a:ext uri="{63B3BB69-23CF-44E3-9099-C40C66FF867C}">
                  <a14:compatExt spid="_x0000_s50213"/>
                </a:ext>
                <a:ext uri="{FF2B5EF4-FFF2-40B4-BE49-F238E27FC236}">
                  <a16:creationId xmlns:a16="http://schemas.microsoft.com/office/drawing/2014/main" id="{00000000-0008-0000-0000-000025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小麦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70</xdr:row>
          <xdr:rowOff>0</xdr:rowOff>
        </xdr:from>
        <xdr:to>
          <xdr:col>9</xdr:col>
          <xdr:colOff>257175</xdr:colOff>
          <xdr:row>70</xdr:row>
          <xdr:rowOff>238125</xdr:rowOff>
        </xdr:to>
        <xdr:sp macro="" textlink="">
          <xdr:nvSpPr>
            <xdr:cNvPr id="50214" name="Check Box 19-1-2" hidden="1">
              <a:extLst>
                <a:ext uri="{63B3BB69-23CF-44E3-9099-C40C66FF867C}">
                  <a14:compatExt spid="_x0000_s50214"/>
                </a:ext>
                <a:ext uri="{FF2B5EF4-FFF2-40B4-BE49-F238E27FC236}">
                  <a16:creationId xmlns:a16="http://schemas.microsoft.com/office/drawing/2014/main" id="{00000000-0008-0000-0000-000026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かに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70</xdr:row>
          <xdr:rowOff>0</xdr:rowOff>
        </xdr:from>
        <xdr:to>
          <xdr:col>7</xdr:col>
          <xdr:colOff>161925</xdr:colOff>
          <xdr:row>70</xdr:row>
          <xdr:rowOff>238125</xdr:rowOff>
        </xdr:to>
        <xdr:sp macro="" textlink="">
          <xdr:nvSpPr>
            <xdr:cNvPr id="50215" name="Check Box 19-1-1" hidden="1">
              <a:extLst>
                <a:ext uri="{63B3BB69-23CF-44E3-9099-C40C66FF867C}">
                  <a14:compatExt spid="_x0000_s50215"/>
                </a:ext>
                <a:ext uri="{FF2B5EF4-FFF2-40B4-BE49-F238E27FC236}">
                  <a16:creationId xmlns:a16="http://schemas.microsoft.com/office/drawing/2014/main" id="{00000000-0008-0000-0000-000027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えび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58</xdr:row>
          <xdr:rowOff>0</xdr:rowOff>
        </xdr:from>
        <xdr:to>
          <xdr:col>9</xdr:col>
          <xdr:colOff>438150</xdr:colOff>
          <xdr:row>58</xdr:row>
          <xdr:rowOff>219075</xdr:rowOff>
        </xdr:to>
        <xdr:sp macro="" textlink="">
          <xdr:nvSpPr>
            <xdr:cNvPr id="50217" name="Option Button 15-2-2" hidden="1">
              <a:extLst>
                <a:ext uri="{63B3BB69-23CF-44E3-9099-C40C66FF867C}">
                  <a14:compatExt spid="_x0000_s50217"/>
                </a:ext>
                <a:ext uri="{FF2B5EF4-FFF2-40B4-BE49-F238E27FC236}">
                  <a16:creationId xmlns:a16="http://schemas.microsoft.com/office/drawing/2014/main" id="{00000000-0008-0000-0000-000029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　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58</xdr:row>
          <xdr:rowOff>0</xdr:rowOff>
        </xdr:from>
        <xdr:to>
          <xdr:col>6</xdr:col>
          <xdr:colOff>428625</xdr:colOff>
          <xdr:row>58</xdr:row>
          <xdr:rowOff>219075</xdr:rowOff>
        </xdr:to>
        <xdr:sp macro="" textlink="">
          <xdr:nvSpPr>
            <xdr:cNvPr id="50216" name="Option Button 15-2-1" hidden="1">
              <a:extLst>
                <a:ext uri="{63B3BB69-23CF-44E3-9099-C40C66FF867C}">
                  <a14:compatExt spid="_x0000_s50216"/>
                </a:ext>
                <a:ext uri="{FF2B5EF4-FFF2-40B4-BE49-F238E27FC236}">
                  <a16:creationId xmlns:a16="http://schemas.microsoft.com/office/drawing/2014/main" id="{00000000-0008-0000-0000-000028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58</xdr:row>
          <xdr:rowOff>0</xdr:rowOff>
        </xdr:from>
        <xdr:to>
          <xdr:col>14</xdr:col>
          <xdr:colOff>314325</xdr:colOff>
          <xdr:row>59</xdr:row>
          <xdr:rowOff>0</xdr:rowOff>
        </xdr:to>
        <xdr:sp macro="" textlink="">
          <xdr:nvSpPr>
            <xdr:cNvPr id="50218" name="Group Box 15-2" hidden="1">
              <a:extLst>
                <a:ext uri="{63B3BB69-23CF-44E3-9099-C40C66FF867C}">
                  <a14:compatExt spid="_x0000_s50218"/>
                </a:ext>
                <a:ext uri="{FF2B5EF4-FFF2-40B4-BE49-F238E27FC236}">
                  <a16:creationId xmlns:a16="http://schemas.microsoft.com/office/drawing/2014/main" id="{00000000-0008-0000-0000-00002AC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57</xdr:row>
          <xdr:rowOff>0</xdr:rowOff>
        </xdr:from>
        <xdr:to>
          <xdr:col>15</xdr:col>
          <xdr:colOff>238125</xdr:colOff>
          <xdr:row>57</xdr:row>
          <xdr:rowOff>238125</xdr:rowOff>
        </xdr:to>
        <xdr:sp macro="" textlink="">
          <xdr:nvSpPr>
            <xdr:cNvPr id="50222" name="Option Button 15-1-2" hidden="1">
              <a:extLst>
                <a:ext uri="{63B3BB69-23CF-44E3-9099-C40C66FF867C}">
                  <a14:compatExt spid="_x0000_s50222"/>
                </a:ext>
                <a:ext uri="{FF2B5EF4-FFF2-40B4-BE49-F238E27FC236}">
                  <a16:creationId xmlns:a16="http://schemas.microsoft.com/office/drawing/2014/main" id="{00000000-0008-0000-0000-00002E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　在庫設定なし（在庫無制限）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57</xdr:row>
          <xdr:rowOff>0</xdr:rowOff>
        </xdr:from>
        <xdr:to>
          <xdr:col>5</xdr:col>
          <xdr:colOff>0</xdr:colOff>
          <xdr:row>58</xdr:row>
          <xdr:rowOff>0</xdr:rowOff>
        </xdr:to>
        <xdr:sp macro="" textlink="">
          <xdr:nvSpPr>
            <xdr:cNvPr id="50219" name="Option Button 15-1-1" hidden="1">
              <a:extLst>
                <a:ext uri="{63B3BB69-23CF-44E3-9099-C40C66FF867C}">
                  <a14:compatExt spid="_x0000_s50219"/>
                </a:ext>
                <a:ext uri="{FF2B5EF4-FFF2-40B4-BE49-F238E27FC236}">
                  <a16:creationId xmlns:a16="http://schemas.microsoft.com/office/drawing/2014/main" id="{00000000-0008-0000-0000-00002B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　在庫設定数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428625</xdr:colOff>
          <xdr:row>56</xdr:row>
          <xdr:rowOff>0</xdr:rowOff>
        </xdr:from>
        <xdr:to>
          <xdr:col>15</xdr:col>
          <xdr:colOff>361950</xdr:colOff>
          <xdr:row>58</xdr:row>
          <xdr:rowOff>0</xdr:rowOff>
        </xdr:to>
        <xdr:sp macro="" textlink="">
          <xdr:nvSpPr>
            <xdr:cNvPr id="50223" name="Group Box 15" hidden="1">
              <a:extLst>
                <a:ext uri="{63B3BB69-23CF-44E3-9099-C40C66FF867C}">
                  <a14:compatExt spid="_x0000_s50223"/>
                </a:ext>
                <a:ext uri="{FF2B5EF4-FFF2-40B4-BE49-F238E27FC236}">
                  <a16:creationId xmlns:a16="http://schemas.microsoft.com/office/drawing/2014/main" id="{00000000-0008-0000-0000-00002FC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53</xdr:row>
          <xdr:rowOff>9525</xdr:rowOff>
        </xdr:from>
        <xdr:to>
          <xdr:col>10</xdr:col>
          <xdr:colOff>314325</xdr:colOff>
          <xdr:row>53</xdr:row>
          <xdr:rowOff>228600</xdr:rowOff>
        </xdr:to>
        <xdr:sp macro="" textlink="">
          <xdr:nvSpPr>
            <xdr:cNvPr id="50242" name="Option Button 14-3" hidden="1">
              <a:extLst>
                <a:ext uri="{63B3BB69-23CF-44E3-9099-C40C66FF867C}">
                  <a14:compatExt spid="_x0000_s50242"/>
                </a:ext>
                <a:ext uri="{FF2B5EF4-FFF2-40B4-BE49-F238E27FC236}">
                  <a16:creationId xmlns:a16="http://schemas.microsoft.com/office/drawing/2014/main" id="{00000000-0008-0000-0000-000042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　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53</xdr:row>
          <xdr:rowOff>9525</xdr:rowOff>
        </xdr:from>
        <xdr:to>
          <xdr:col>7</xdr:col>
          <xdr:colOff>333375</xdr:colOff>
          <xdr:row>53</xdr:row>
          <xdr:rowOff>228600</xdr:rowOff>
        </xdr:to>
        <xdr:sp macro="" textlink="">
          <xdr:nvSpPr>
            <xdr:cNvPr id="50288" name="Option Button 14-2" hidden="1">
              <a:extLst>
                <a:ext uri="{63B3BB69-23CF-44E3-9099-C40C66FF867C}">
                  <a14:compatExt spid="_x0000_s50288"/>
                </a:ext>
                <a:ext uri="{FF2B5EF4-FFF2-40B4-BE49-F238E27FC236}">
                  <a16:creationId xmlns:a16="http://schemas.microsoft.com/office/drawing/2014/main" id="{00000000-0008-0000-0000-000070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　必須↴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53</xdr:row>
          <xdr:rowOff>19050</xdr:rowOff>
        </xdr:from>
        <xdr:to>
          <xdr:col>4</xdr:col>
          <xdr:colOff>190500</xdr:colOff>
          <xdr:row>53</xdr:row>
          <xdr:rowOff>238125</xdr:rowOff>
        </xdr:to>
        <xdr:sp macro="" textlink="">
          <xdr:nvSpPr>
            <xdr:cNvPr id="50241" name="Option Button 14-1" hidden="1">
              <a:extLst>
                <a:ext uri="{63B3BB69-23CF-44E3-9099-C40C66FF867C}">
                  <a14:compatExt spid="_x0000_s50241"/>
                </a:ext>
                <a:ext uri="{FF2B5EF4-FFF2-40B4-BE49-F238E27FC236}">
                  <a16:creationId xmlns:a16="http://schemas.microsoft.com/office/drawing/2014/main" id="{00000000-0008-0000-0000-000041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　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53</xdr:row>
          <xdr:rowOff>0</xdr:rowOff>
        </xdr:from>
        <xdr:to>
          <xdr:col>15</xdr:col>
          <xdr:colOff>0</xdr:colOff>
          <xdr:row>54</xdr:row>
          <xdr:rowOff>38100</xdr:rowOff>
        </xdr:to>
        <xdr:sp macro="" textlink="">
          <xdr:nvSpPr>
            <xdr:cNvPr id="50292" name="Group Box 14" hidden="1">
              <a:extLst>
                <a:ext uri="{63B3BB69-23CF-44E3-9099-C40C66FF867C}">
                  <a14:compatExt spid="_x0000_s50292"/>
                </a:ext>
                <a:ext uri="{FF2B5EF4-FFF2-40B4-BE49-F238E27FC236}">
                  <a16:creationId xmlns:a16="http://schemas.microsoft.com/office/drawing/2014/main" id="{00000000-0008-0000-0000-000074C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18</xdr:col>
      <xdr:colOff>0</xdr:colOff>
      <xdr:row>51</xdr:row>
      <xdr:rowOff>0</xdr:rowOff>
    </xdr:from>
    <xdr:to>
      <xdr:col>19</xdr:col>
      <xdr:colOff>0</xdr:colOff>
      <xdr:row>52</xdr:row>
      <xdr:rowOff>0</xdr:rowOff>
    </xdr:to>
    <xdr:sp macro="" textlink="">
      <xdr:nvSpPr>
        <xdr:cNvPr id="112" name="正方形/長方形 13">
          <a:extLst>
            <a:ext uri="{FF2B5EF4-FFF2-40B4-BE49-F238E27FC236}">
              <a16:creationId xmlns:a16="http://schemas.microsoft.com/office/drawing/2014/main" id="{00000000-0008-0000-0000-000070000000}"/>
            </a:ext>
          </a:extLst>
        </xdr:cNvPr>
        <xdr:cNvSpPr/>
      </xdr:nvSpPr>
      <xdr:spPr>
        <a:xfrm>
          <a:off x="8334375" y="12906375"/>
          <a:ext cx="428625" cy="247650"/>
        </a:xfrm>
        <a:prstGeom prst="rect">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9525</xdr:colOff>
          <xdr:row>52</xdr:row>
          <xdr:rowOff>9525</xdr:rowOff>
        </xdr:from>
        <xdr:to>
          <xdr:col>4</xdr:col>
          <xdr:colOff>190500</xdr:colOff>
          <xdr:row>53</xdr:row>
          <xdr:rowOff>9525</xdr:rowOff>
        </xdr:to>
        <xdr:sp macro="" textlink="">
          <xdr:nvSpPr>
            <xdr:cNvPr id="50287" name="Check Box 13" hidden="1">
              <a:extLst>
                <a:ext uri="{63B3BB69-23CF-44E3-9099-C40C66FF867C}">
                  <a14:compatExt spid="_x0000_s50287"/>
                </a:ext>
                <a:ext uri="{FF2B5EF4-FFF2-40B4-BE49-F238E27FC236}">
                  <a16:creationId xmlns:a16="http://schemas.microsoft.com/office/drawing/2014/main" id="{00000000-0008-0000-0000-00006F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　特記事項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50</xdr:row>
          <xdr:rowOff>19050</xdr:rowOff>
        </xdr:from>
        <xdr:to>
          <xdr:col>7</xdr:col>
          <xdr:colOff>333375</xdr:colOff>
          <xdr:row>50</xdr:row>
          <xdr:rowOff>238125</xdr:rowOff>
        </xdr:to>
        <xdr:sp macro="" textlink="">
          <xdr:nvSpPr>
            <xdr:cNvPr id="50225" name="Option Button 13-2" hidden="1">
              <a:extLst>
                <a:ext uri="{63B3BB69-23CF-44E3-9099-C40C66FF867C}">
                  <a14:compatExt spid="_x0000_s50225"/>
                </a:ext>
                <a:ext uri="{FF2B5EF4-FFF2-40B4-BE49-F238E27FC236}">
                  <a16:creationId xmlns:a16="http://schemas.microsoft.com/office/drawing/2014/main" id="{00000000-0008-0000-0000-000031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　季節商品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19050</xdr:rowOff>
        </xdr:from>
        <xdr:to>
          <xdr:col>4</xdr:col>
          <xdr:colOff>190500</xdr:colOff>
          <xdr:row>50</xdr:row>
          <xdr:rowOff>238125</xdr:rowOff>
        </xdr:to>
        <xdr:sp macro="" textlink="">
          <xdr:nvSpPr>
            <xdr:cNvPr id="50224" name="Option Button 13-1" hidden="1">
              <a:extLst>
                <a:ext uri="{63B3BB69-23CF-44E3-9099-C40C66FF867C}">
                  <a14:compatExt spid="_x0000_s50224"/>
                </a:ext>
                <a:ext uri="{FF2B5EF4-FFF2-40B4-BE49-F238E27FC236}">
                  <a16:creationId xmlns:a16="http://schemas.microsoft.com/office/drawing/2014/main" id="{00000000-0008-0000-0000-000030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　通年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15</xdr:col>
          <xdr:colOff>0</xdr:colOff>
          <xdr:row>53</xdr:row>
          <xdr:rowOff>0</xdr:rowOff>
        </xdr:to>
        <xdr:sp macro="" textlink="">
          <xdr:nvSpPr>
            <xdr:cNvPr id="50228" name="Group Box 13" hidden="1">
              <a:extLst>
                <a:ext uri="{63B3BB69-23CF-44E3-9099-C40C66FF867C}">
                  <a14:compatExt spid="_x0000_s50228"/>
                </a:ext>
                <a:ext uri="{FF2B5EF4-FFF2-40B4-BE49-F238E27FC236}">
                  <a16:creationId xmlns:a16="http://schemas.microsoft.com/office/drawing/2014/main" id="{00000000-0008-0000-0000-000034C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twoCellAnchor>
    <xdr:from>
      <xdr:col>18</xdr:col>
      <xdr:colOff>0</xdr:colOff>
      <xdr:row>48</xdr:row>
      <xdr:rowOff>0</xdr:rowOff>
    </xdr:from>
    <xdr:to>
      <xdr:col>19</xdr:col>
      <xdr:colOff>0</xdr:colOff>
      <xdr:row>49</xdr:row>
      <xdr:rowOff>0</xdr:rowOff>
    </xdr:to>
    <xdr:sp macro="" textlink="">
      <xdr:nvSpPr>
        <xdr:cNvPr id="111" name="正方形/長方形 12">
          <a:extLst>
            <a:ext uri="{FF2B5EF4-FFF2-40B4-BE49-F238E27FC236}">
              <a16:creationId xmlns:a16="http://schemas.microsoft.com/office/drawing/2014/main" id="{00000000-0008-0000-0000-00006F000000}"/>
            </a:ext>
          </a:extLst>
        </xdr:cNvPr>
        <xdr:cNvSpPr/>
      </xdr:nvSpPr>
      <xdr:spPr>
        <a:xfrm>
          <a:off x="8334375" y="12163425"/>
          <a:ext cx="428625" cy="247650"/>
        </a:xfrm>
        <a:prstGeom prst="rect">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9525</xdr:colOff>
          <xdr:row>49</xdr:row>
          <xdr:rowOff>9525</xdr:rowOff>
        </xdr:from>
        <xdr:to>
          <xdr:col>4</xdr:col>
          <xdr:colOff>190500</xdr:colOff>
          <xdr:row>50</xdr:row>
          <xdr:rowOff>9525</xdr:rowOff>
        </xdr:to>
        <xdr:sp macro="" textlink="">
          <xdr:nvSpPr>
            <xdr:cNvPr id="50286" name="Check Box 12" hidden="1">
              <a:extLst>
                <a:ext uri="{63B3BB69-23CF-44E3-9099-C40C66FF867C}">
                  <a14:compatExt spid="_x0000_s50286"/>
                </a:ext>
                <a:ext uri="{FF2B5EF4-FFF2-40B4-BE49-F238E27FC236}">
                  <a16:creationId xmlns:a16="http://schemas.microsoft.com/office/drawing/2014/main" id="{00000000-0008-0000-0000-00006E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　特記事項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47</xdr:row>
          <xdr:rowOff>19050</xdr:rowOff>
        </xdr:from>
        <xdr:to>
          <xdr:col>7</xdr:col>
          <xdr:colOff>333375</xdr:colOff>
          <xdr:row>47</xdr:row>
          <xdr:rowOff>238125</xdr:rowOff>
        </xdr:to>
        <xdr:sp macro="" textlink="">
          <xdr:nvSpPr>
            <xdr:cNvPr id="50282" name="Option Button 12-2" hidden="1">
              <a:extLst>
                <a:ext uri="{63B3BB69-23CF-44E3-9099-C40C66FF867C}">
                  <a14:compatExt spid="_x0000_s50282"/>
                </a:ext>
                <a:ext uri="{FF2B5EF4-FFF2-40B4-BE49-F238E27FC236}">
                  <a16:creationId xmlns:a16="http://schemas.microsoft.com/office/drawing/2014/main" id="{00000000-0008-0000-0000-00006A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　季節商品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19050</xdr:rowOff>
        </xdr:from>
        <xdr:to>
          <xdr:col>4</xdr:col>
          <xdr:colOff>190500</xdr:colOff>
          <xdr:row>47</xdr:row>
          <xdr:rowOff>238125</xdr:rowOff>
        </xdr:to>
        <xdr:sp macro="" textlink="">
          <xdr:nvSpPr>
            <xdr:cNvPr id="50281" name="Option Button 12-1" hidden="1">
              <a:extLst>
                <a:ext uri="{63B3BB69-23CF-44E3-9099-C40C66FF867C}">
                  <a14:compatExt spid="_x0000_s50281"/>
                </a:ext>
                <a:ext uri="{FF2B5EF4-FFF2-40B4-BE49-F238E27FC236}">
                  <a16:creationId xmlns:a16="http://schemas.microsoft.com/office/drawing/2014/main" id="{00000000-0008-0000-0000-000069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　通年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0</xdr:rowOff>
        </xdr:from>
        <xdr:to>
          <xdr:col>14</xdr:col>
          <xdr:colOff>314325</xdr:colOff>
          <xdr:row>50</xdr:row>
          <xdr:rowOff>0</xdr:rowOff>
        </xdr:to>
        <xdr:sp macro="" textlink="">
          <xdr:nvSpPr>
            <xdr:cNvPr id="50285" name="Group Box 12" hidden="1">
              <a:extLst>
                <a:ext uri="{63B3BB69-23CF-44E3-9099-C40C66FF867C}">
                  <a14:compatExt spid="_x0000_s50285"/>
                </a:ext>
                <a:ext uri="{FF2B5EF4-FFF2-40B4-BE49-F238E27FC236}">
                  <a16:creationId xmlns:a16="http://schemas.microsoft.com/office/drawing/2014/main" id="{00000000-0008-0000-0000-00006DC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twoCellAnchor>
    <xdr:from>
      <xdr:col>17</xdr:col>
      <xdr:colOff>0</xdr:colOff>
      <xdr:row>43</xdr:row>
      <xdr:rowOff>228600</xdr:rowOff>
    </xdr:from>
    <xdr:to>
      <xdr:col>18</xdr:col>
      <xdr:colOff>0</xdr:colOff>
      <xdr:row>44</xdr:row>
      <xdr:rowOff>228600</xdr:rowOff>
    </xdr:to>
    <xdr:sp macro="" textlink="">
      <xdr:nvSpPr>
        <xdr:cNvPr id="108" name="正方形/長方形 11">
          <a:extLst>
            <a:ext uri="{FF2B5EF4-FFF2-40B4-BE49-F238E27FC236}">
              <a16:creationId xmlns:a16="http://schemas.microsoft.com/office/drawing/2014/main" id="{00000000-0008-0000-0000-00006C000000}"/>
            </a:ext>
          </a:extLst>
        </xdr:cNvPr>
        <xdr:cNvSpPr/>
      </xdr:nvSpPr>
      <xdr:spPr>
        <a:xfrm>
          <a:off x="7600950" y="11401425"/>
          <a:ext cx="428625" cy="247650"/>
        </a:xfrm>
        <a:prstGeom prst="rect">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0</xdr:colOff>
          <xdr:row>45</xdr:row>
          <xdr:rowOff>28575</xdr:rowOff>
        </xdr:from>
        <xdr:to>
          <xdr:col>10</xdr:col>
          <xdr:colOff>142875</xdr:colOff>
          <xdr:row>46</xdr:row>
          <xdr:rowOff>0</xdr:rowOff>
        </xdr:to>
        <xdr:sp macro="" textlink="">
          <xdr:nvSpPr>
            <xdr:cNvPr id="50247" name="Check Box 11-5" hidden="1">
              <a:extLst>
                <a:ext uri="{63B3BB69-23CF-44E3-9099-C40C66FF867C}">
                  <a14:compatExt spid="_x0000_s50247"/>
                </a:ext>
                <a:ext uri="{FF2B5EF4-FFF2-40B4-BE49-F238E27FC236}">
                  <a16:creationId xmlns:a16="http://schemas.microsoft.com/office/drawing/2014/main" id="{00000000-0008-0000-0000-000047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45</xdr:row>
          <xdr:rowOff>28575</xdr:rowOff>
        </xdr:from>
        <xdr:to>
          <xdr:col>8</xdr:col>
          <xdr:colOff>314325</xdr:colOff>
          <xdr:row>46</xdr:row>
          <xdr:rowOff>0</xdr:rowOff>
        </xdr:to>
        <xdr:sp macro="" textlink="">
          <xdr:nvSpPr>
            <xdr:cNvPr id="50246" name="Check Box 11-4" hidden="1">
              <a:extLst>
                <a:ext uri="{63B3BB69-23CF-44E3-9099-C40C66FF867C}">
                  <a14:compatExt spid="_x0000_s50246"/>
                </a:ext>
                <a:ext uri="{FF2B5EF4-FFF2-40B4-BE49-F238E27FC236}">
                  <a16:creationId xmlns:a16="http://schemas.microsoft.com/office/drawing/2014/main" id="{00000000-0008-0000-0000-000046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　離島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45</xdr:row>
          <xdr:rowOff>28575</xdr:rowOff>
        </xdr:from>
        <xdr:to>
          <xdr:col>7</xdr:col>
          <xdr:colOff>38100</xdr:colOff>
          <xdr:row>46</xdr:row>
          <xdr:rowOff>0</xdr:rowOff>
        </xdr:to>
        <xdr:sp macro="" textlink="">
          <xdr:nvSpPr>
            <xdr:cNvPr id="50245" name="Check Box 11-3" hidden="1">
              <a:extLst>
                <a:ext uri="{63B3BB69-23CF-44E3-9099-C40C66FF867C}">
                  <a14:compatExt spid="_x0000_s50245"/>
                </a:ext>
                <a:ext uri="{FF2B5EF4-FFF2-40B4-BE49-F238E27FC236}">
                  <a16:creationId xmlns:a16="http://schemas.microsoft.com/office/drawing/2014/main" id="{00000000-0008-0000-0000-000045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　沖縄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619125</xdr:colOff>
          <xdr:row>45</xdr:row>
          <xdr:rowOff>19050</xdr:rowOff>
        </xdr:from>
        <xdr:to>
          <xdr:col>5</xdr:col>
          <xdr:colOff>200025</xdr:colOff>
          <xdr:row>46</xdr:row>
          <xdr:rowOff>19050</xdr:rowOff>
        </xdr:to>
        <xdr:sp macro="" textlink="">
          <xdr:nvSpPr>
            <xdr:cNvPr id="50280" name="Check Box 11-2" hidden="1">
              <a:extLst>
                <a:ext uri="{63B3BB69-23CF-44E3-9099-C40C66FF867C}">
                  <a14:compatExt spid="_x0000_s50280"/>
                </a:ext>
                <a:ext uri="{FF2B5EF4-FFF2-40B4-BE49-F238E27FC236}">
                  <a16:creationId xmlns:a16="http://schemas.microsoft.com/office/drawing/2014/main" id="{00000000-0008-0000-0000-000068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　北海道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45</xdr:row>
          <xdr:rowOff>28575</xdr:rowOff>
        </xdr:from>
        <xdr:to>
          <xdr:col>4</xdr:col>
          <xdr:colOff>19050</xdr:colOff>
          <xdr:row>46</xdr:row>
          <xdr:rowOff>0</xdr:rowOff>
        </xdr:to>
        <xdr:sp macro="" textlink="">
          <xdr:nvSpPr>
            <xdr:cNvPr id="50244" name="Check Box 11-1" hidden="1">
              <a:extLst>
                <a:ext uri="{63B3BB69-23CF-44E3-9099-C40C66FF867C}">
                  <a14:compatExt spid="_x0000_s50244"/>
                </a:ext>
                <a:ext uri="{FF2B5EF4-FFF2-40B4-BE49-F238E27FC236}">
                  <a16:creationId xmlns:a16="http://schemas.microsoft.com/office/drawing/2014/main" id="{00000000-0008-0000-0000-000044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　なし</a:t>
              </a:r>
            </a:p>
          </xdr:txBody>
        </xdr:sp>
        <xdr:clientData/>
      </xdr:twoCellAnchor>
    </mc:Choice>
    <mc:Fallback/>
  </mc:AlternateContent>
  <xdr:oneCellAnchor>
    <xdr:from>
      <xdr:col>0</xdr:col>
      <xdr:colOff>0</xdr:colOff>
      <xdr:row>45</xdr:row>
      <xdr:rowOff>0</xdr:rowOff>
    </xdr:from>
    <xdr:ext cx="1362074" cy="495299"/>
    <xdr:sp macro="" textlink="">
      <xdr:nvSpPr>
        <xdr:cNvPr id="74" name="テキスト ボックス 11">
          <a:extLst>
            <a:ext uri="{FF2B5EF4-FFF2-40B4-BE49-F238E27FC236}">
              <a16:creationId xmlns:a16="http://schemas.microsoft.com/office/drawing/2014/main" id="{00000000-0008-0000-0000-00004A000000}"/>
            </a:ext>
          </a:extLst>
        </xdr:cNvPr>
        <xdr:cNvSpPr txBox="1"/>
      </xdr:nvSpPr>
      <xdr:spPr>
        <a:xfrm>
          <a:off x="0" y="11172825"/>
          <a:ext cx="1362074" cy="495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36000" tIns="0" rIns="0" bIns="0" rtlCol="0" anchor="ctr" anchorCtr="0">
          <a:noAutofit/>
        </a:bodyPr>
        <a:lstStyle/>
        <a:p>
          <a:r>
            <a:rPr kumimoji="1" lang="en-US" altLang="ja-JP" sz="1100">
              <a:latin typeface="Meiryo UI" panose="020B0604030504040204" pitchFamily="50" charset="-128"/>
              <a:ea typeface="Meiryo UI" panose="020B0604030504040204" pitchFamily="50" charset="-128"/>
            </a:rPr>
            <a:t>12</a:t>
          </a:r>
          <a:r>
            <a:rPr kumimoji="1" lang="ja-JP" altLang="en-US" sz="1100">
              <a:latin typeface="Meiryo UI" panose="020B0604030504040204" pitchFamily="50" charset="-128"/>
              <a:ea typeface="Meiryo UI" panose="020B0604030504040204" pitchFamily="50" charset="-128"/>
            </a:rPr>
            <a:t>　配送不可ｴﾘｱ</a:t>
          </a:r>
          <a:r>
            <a:rPr kumimoji="1" lang="en-US" altLang="ja-JP" sz="1100">
              <a:latin typeface="Meiryo UI" panose="020B0604030504040204" pitchFamily="50" charset="-128"/>
              <a:ea typeface="Meiryo UI" panose="020B0604030504040204" pitchFamily="50" charset="-128"/>
            </a:rPr>
            <a:t>※</a:t>
          </a:r>
          <a:endParaRPr kumimoji="1" lang="ja-JP" altLang="en-US" sz="1100">
            <a:latin typeface="Meiryo UI" panose="020B0604030504040204" pitchFamily="50" charset="-128"/>
            <a:ea typeface="Meiryo UI" panose="020B0604030504040204" pitchFamily="50" charset="-128"/>
          </a:endParaRPr>
        </a:p>
      </xdr:txBody>
    </xdr:sp>
    <xdr:clientData/>
  </xdr:oneCellAnchor>
  <mc:AlternateContent xmlns:mc="http://schemas.openxmlformats.org/markup-compatibility/2006">
    <mc:Choice xmlns:a14="http://schemas.microsoft.com/office/drawing/2010/main" Requires="a14">
      <xdr:twoCellAnchor editAs="oneCell">
        <xdr:from>
          <xdr:col>3</xdr:col>
          <xdr:colOff>0</xdr:colOff>
          <xdr:row>44</xdr:row>
          <xdr:rowOff>0</xdr:rowOff>
        </xdr:from>
        <xdr:to>
          <xdr:col>3</xdr:col>
          <xdr:colOff>428625</xdr:colOff>
          <xdr:row>44</xdr:row>
          <xdr:rowOff>219075</xdr:rowOff>
        </xdr:to>
        <xdr:sp macro="" textlink="">
          <xdr:nvSpPr>
            <xdr:cNvPr id="50250" name="Option Button 10-3" hidden="1">
              <a:extLst>
                <a:ext uri="{63B3BB69-23CF-44E3-9099-C40C66FF867C}">
                  <a14:compatExt spid="_x0000_s50250"/>
                </a:ext>
                <a:ext uri="{FF2B5EF4-FFF2-40B4-BE49-F238E27FC236}">
                  <a16:creationId xmlns:a16="http://schemas.microsoft.com/office/drawing/2014/main" id="{00000000-0008-0000-0000-00004A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0</xdr:rowOff>
        </xdr:from>
        <xdr:to>
          <xdr:col>3</xdr:col>
          <xdr:colOff>428625</xdr:colOff>
          <xdr:row>44</xdr:row>
          <xdr:rowOff>0</xdr:rowOff>
        </xdr:to>
        <xdr:sp macro="" textlink="">
          <xdr:nvSpPr>
            <xdr:cNvPr id="50249" name="Option Button 10-2" hidden="1">
              <a:extLst>
                <a:ext uri="{63B3BB69-23CF-44E3-9099-C40C66FF867C}">
                  <a14:compatExt spid="_x0000_s50249"/>
                </a:ext>
                <a:ext uri="{FF2B5EF4-FFF2-40B4-BE49-F238E27FC236}">
                  <a16:creationId xmlns:a16="http://schemas.microsoft.com/office/drawing/2014/main" id="{00000000-0008-0000-0000-000049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19050</xdr:rowOff>
        </xdr:from>
        <xdr:to>
          <xdr:col>3</xdr:col>
          <xdr:colOff>428625</xdr:colOff>
          <xdr:row>42</xdr:row>
          <xdr:rowOff>238125</xdr:rowOff>
        </xdr:to>
        <xdr:sp macro="" textlink="">
          <xdr:nvSpPr>
            <xdr:cNvPr id="50248" name="Option Button 10-1" hidden="1">
              <a:extLst>
                <a:ext uri="{63B3BB69-23CF-44E3-9099-C40C66FF867C}">
                  <a14:compatExt spid="_x0000_s50248"/>
                </a:ext>
                <a:ext uri="{FF2B5EF4-FFF2-40B4-BE49-F238E27FC236}">
                  <a16:creationId xmlns:a16="http://schemas.microsoft.com/office/drawing/2014/main" id="{00000000-0008-0000-0000-000048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0</xdr:rowOff>
        </xdr:from>
        <xdr:to>
          <xdr:col>14</xdr:col>
          <xdr:colOff>314325</xdr:colOff>
          <xdr:row>45</xdr:row>
          <xdr:rowOff>0</xdr:rowOff>
        </xdr:to>
        <xdr:sp macro="" textlink="">
          <xdr:nvSpPr>
            <xdr:cNvPr id="50251" name="Group Box 10" hidden="1">
              <a:extLst>
                <a:ext uri="{63B3BB69-23CF-44E3-9099-C40C66FF867C}">
                  <a14:compatExt spid="_x0000_s50251"/>
                </a:ext>
                <a:ext uri="{FF2B5EF4-FFF2-40B4-BE49-F238E27FC236}">
                  <a16:creationId xmlns:a16="http://schemas.microsoft.com/office/drawing/2014/main" id="{00000000-0008-0000-0000-00004BC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twoCellAnchor>
    <xdr:from>
      <xdr:col>17</xdr:col>
      <xdr:colOff>23812</xdr:colOff>
      <xdr:row>38</xdr:row>
      <xdr:rowOff>247651</xdr:rowOff>
    </xdr:from>
    <xdr:to>
      <xdr:col>18</xdr:col>
      <xdr:colOff>23812</xdr:colOff>
      <xdr:row>40</xdr:row>
      <xdr:rowOff>247651</xdr:rowOff>
    </xdr:to>
    <xdr:sp macro="" textlink="">
      <xdr:nvSpPr>
        <xdr:cNvPr id="110" name="正方形/長方形 9">
          <a:extLst>
            <a:ext uri="{FF2B5EF4-FFF2-40B4-BE49-F238E27FC236}">
              <a16:creationId xmlns:a16="http://schemas.microsoft.com/office/drawing/2014/main" id="{00000000-0008-0000-0000-00006E000000}"/>
            </a:ext>
          </a:extLst>
        </xdr:cNvPr>
        <xdr:cNvSpPr/>
      </xdr:nvSpPr>
      <xdr:spPr>
        <a:xfrm>
          <a:off x="7410450" y="9696451"/>
          <a:ext cx="400050" cy="504825"/>
        </a:xfrm>
        <a:prstGeom prst="rect">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0</xdr:colOff>
          <xdr:row>35</xdr:row>
          <xdr:rowOff>0</xdr:rowOff>
        </xdr:from>
        <xdr:to>
          <xdr:col>10</xdr:col>
          <xdr:colOff>314325</xdr:colOff>
          <xdr:row>36</xdr:row>
          <xdr:rowOff>0</xdr:rowOff>
        </xdr:to>
        <xdr:sp macro="" textlink="">
          <xdr:nvSpPr>
            <xdr:cNvPr id="50253" name="Option Button 7-2-2" hidden="1">
              <a:extLst>
                <a:ext uri="{63B3BB69-23CF-44E3-9099-C40C66FF867C}">
                  <a14:compatExt spid="_x0000_s50253"/>
                </a:ext>
                <a:ext uri="{FF2B5EF4-FFF2-40B4-BE49-F238E27FC236}">
                  <a16:creationId xmlns:a16="http://schemas.microsoft.com/office/drawing/2014/main" id="{00000000-0008-0000-0000-00004D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　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35</xdr:row>
          <xdr:rowOff>0</xdr:rowOff>
        </xdr:from>
        <xdr:to>
          <xdr:col>7</xdr:col>
          <xdr:colOff>333375</xdr:colOff>
          <xdr:row>36</xdr:row>
          <xdr:rowOff>0</xdr:rowOff>
        </xdr:to>
        <xdr:sp macro="" textlink="">
          <xdr:nvSpPr>
            <xdr:cNvPr id="50252" name="Option Button 7-2-1" hidden="1">
              <a:extLst>
                <a:ext uri="{63B3BB69-23CF-44E3-9099-C40C66FF867C}">
                  <a14:compatExt spid="_x0000_s50252"/>
                </a:ext>
                <a:ext uri="{FF2B5EF4-FFF2-40B4-BE49-F238E27FC236}">
                  <a16:creationId xmlns:a16="http://schemas.microsoft.com/office/drawing/2014/main" id="{00000000-0008-0000-0000-00004C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　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0</xdr:rowOff>
        </xdr:from>
        <xdr:to>
          <xdr:col>14</xdr:col>
          <xdr:colOff>314325</xdr:colOff>
          <xdr:row>36</xdr:row>
          <xdr:rowOff>0</xdr:rowOff>
        </xdr:to>
        <xdr:sp macro="" textlink="">
          <xdr:nvSpPr>
            <xdr:cNvPr id="50254" name="Group Box 7-2" hidden="1">
              <a:extLst>
                <a:ext uri="{63B3BB69-23CF-44E3-9099-C40C66FF867C}">
                  <a14:compatExt spid="_x0000_s50254"/>
                </a:ext>
                <a:ext uri="{FF2B5EF4-FFF2-40B4-BE49-F238E27FC236}">
                  <a16:creationId xmlns:a16="http://schemas.microsoft.com/office/drawing/2014/main" id="{00000000-0008-0000-0000-00004EC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34</xdr:row>
          <xdr:rowOff>0</xdr:rowOff>
        </xdr:from>
        <xdr:to>
          <xdr:col>10</xdr:col>
          <xdr:colOff>314325</xdr:colOff>
          <xdr:row>35</xdr:row>
          <xdr:rowOff>0</xdr:rowOff>
        </xdr:to>
        <xdr:sp macro="" textlink="">
          <xdr:nvSpPr>
            <xdr:cNvPr id="50256" name="Option Button 7-1-2" hidden="1">
              <a:extLst>
                <a:ext uri="{63B3BB69-23CF-44E3-9099-C40C66FF867C}">
                  <a14:compatExt spid="_x0000_s50256"/>
                </a:ext>
                <a:ext uri="{FF2B5EF4-FFF2-40B4-BE49-F238E27FC236}">
                  <a16:creationId xmlns:a16="http://schemas.microsoft.com/office/drawing/2014/main" id="{00000000-0008-0000-0000-000050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　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34</xdr:row>
          <xdr:rowOff>0</xdr:rowOff>
        </xdr:from>
        <xdr:to>
          <xdr:col>7</xdr:col>
          <xdr:colOff>333375</xdr:colOff>
          <xdr:row>35</xdr:row>
          <xdr:rowOff>0</xdr:rowOff>
        </xdr:to>
        <xdr:sp macro="" textlink="">
          <xdr:nvSpPr>
            <xdr:cNvPr id="50255" name="Option Button 7-1-1" hidden="1">
              <a:extLst>
                <a:ext uri="{63B3BB69-23CF-44E3-9099-C40C66FF867C}">
                  <a14:compatExt spid="_x0000_s50255"/>
                </a:ext>
                <a:ext uri="{FF2B5EF4-FFF2-40B4-BE49-F238E27FC236}">
                  <a16:creationId xmlns:a16="http://schemas.microsoft.com/office/drawing/2014/main" id="{00000000-0008-0000-0000-00004F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　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xdr:row>
          <xdr:rowOff>0</xdr:rowOff>
        </xdr:from>
        <xdr:to>
          <xdr:col>14</xdr:col>
          <xdr:colOff>314325</xdr:colOff>
          <xdr:row>35</xdr:row>
          <xdr:rowOff>0</xdr:rowOff>
        </xdr:to>
        <xdr:sp macro="" textlink="">
          <xdr:nvSpPr>
            <xdr:cNvPr id="50257" name="Group Box 7-1" hidden="1">
              <a:extLst>
                <a:ext uri="{63B3BB69-23CF-44E3-9099-C40C66FF867C}">
                  <a14:compatExt spid="_x0000_s50257"/>
                </a:ext>
                <a:ext uri="{FF2B5EF4-FFF2-40B4-BE49-F238E27FC236}">
                  <a16:creationId xmlns:a16="http://schemas.microsoft.com/office/drawing/2014/main" id="{00000000-0008-0000-0000-000051C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oneCellAnchor>
    <xdr:from>
      <xdr:col>0</xdr:col>
      <xdr:colOff>0</xdr:colOff>
      <xdr:row>34</xdr:row>
      <xdr:rowOff>0</xdr:rowOff>
    </xdr:from>
    <xdr:ext cx="1362074" cy="495300"/>
    <xdr:sp macro="" textlink="">
      <xdr:nvSpPr>
        <xdr:cNvPr id="85" name="テキスト ボックス 7">
          <a:extLst>
            <a:ext uri="{FF2B5EF4-FFF2-40B4-BE49-F238E27FC236}">
              <a16:creationId xmlns:a16="http://schemas.microsoft.com/office/drawing/2014/main" id="{00000000-0008-0000-0000-000055000000}"/>
            </a:ext>
          </a:extLst>
        </xdr:cNvPr>
        <xdr:cNvSpPr txBox="1"/>
      </xdr:nvSpPr>
      <xdr:spPr>
        <a:xfrm>
          <a:off x="0" y="8420100"/>
          <a:ext cx="1362074" cy="495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36000" tIns="0" rIns="0" bIns="0" rtlCol="0" anchor="ctr" anchorCtr="0">
          <a:noAutofit/>
        </a:bodyPr>
        <a:lstStyle/>
        <a:p>
          <a:r>
            <a:rPr kumimoji="1" lang="en-US" altLang="ja-JP" sz="1100">
              <a:latin typeface="Meiryo UI" panose="020B0604030504040204" pitchFamily="50" charset="-128"/>
              <a:ea typeface="Meiryo UI" panose="020B0604030504040204" pitchFamily="50" charset="-128"/>
            </a:rPr>
            <a:t>8</a:t>
          </a:r>
          <a:r>
            <a:rPr kumimoji="1" lang="ja-JP" altLang="en-US" sz="1100">
              <a:latin typeface="Meiryo UI" panose="020B0604030504040204" pitchFamily="50" charset="-128"/>
              <a:ea typeface="Meiryo UI" panose="020B0604030504040204" pitchFamily="50" charset="-128"/>
            </a:rPr>
            <a:t>　贈答用対応</a:t>
          </a:r>
          <a:r>
            <a:rPr kumimoji="1" lang="en-US" altLang="ja-JP" sz="1100">
              <a:latin typeface="Meiryo UI" panose="020B0604030504040204" pitchFamily="50" charset="-128"/>
              <a:ea typeface="Meiryo UI" panose="020B0604030504040204" pitchFamily="50" charset="-128"/>
            </a:rPr>
            <a:t>※</a:t>
          </a:r>
          <a:endParaRPr kumimoji="1" lang="ja-JP" altLang="en-US" sz="1100">
            <a:latin typeface="Meiryo UI" panose="020B0604030504040204" pitchFamily="50" charset="-128"/>
            <a:ea typeface="Meiryo UI" panose="020B0604030504040204" pitchFamily="50" charset="-128"/>
          </a:endParaRPr>
        </a:p>
      </xdr:txBody>
    </xdr:sp>
    <xdr:clientData/>
  </xdr:oneCellAnchor>
  <mc:AlternateContent xmlns:mc="http://schemas.openxmlformats.org/markup-compatibility/2006">
    <mc:Choice xmlns:a14="http://schemas.microsoft.com/office/drawing/2010/main" Requires="a14">
      <xdr:twoCellAnchor editAs="oneCell">
        <xdr:from>
          <xdr:col>6</xdr:col>
          <xdr:colOff>0</xdr:colOff>
          <xdr:row>32</xdr:row>
          <xdr:rowOff>0</xdr:rowOff>
        </xdr:from>
        <xdr:to>
          <xdr:col>7</xdr:col>
          <xdr:colOff>333375</xdr:colOff>
          <xdr:row>33</xdr:row>
          <xdr:rowOff>0</xdr:rowOff>
        </xdr:to>
        <xdr:sp macro="" textlink="">
          <xdr:nvSpPr>
            <xdr:cNvPr id="50259" name="Option Button 6-2" hidden="1">
              <a:extLst>
                <a:ext uri="{63B3BB69-23CF-44E3-9099-C40C66FF867C}">
                  <a14:compatExt spid="_x0000_s50259"/>
                </a:ext>
                <a:ext uri="{FF2B5EF4-FFF2-40B4-BE49-F238E27FC236}">
                  <a16:creationId xmlns:a16="http://schemas.microsoft.com/office/drawing/2014/main" id="{00000000-0008-0000-0000-000053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32</xdr:row>
          <xdr:rowOff>0</xdr:rowOff>
        </xdr:from>
        <xdr:to>
          <xdr:col>4</xdr:col>
          <xdr:colOff>190500</xdr:colOff>
          <xdr:row>33</xdr:row>
          <xdr:rowOff>0</xdr:rowOff>
        </xdr:to>
        <xdr:sp macro="" textlink="">
          <xdr:nvSpPr>
            <xdr:cNvPr id="50258" name="Option Button 6-1" hidden="1">
              <a:extLst>
                <a:ext uri="{63B3BB69-23CF-44E3-9099-C40C66FF867C}">
                  <a14:compatExt spid="_x0000_s50258"/>
                </a:ext>
                <a:ext uri="{FF2B5EF4-FFF2-40B4-BE49-F238E27FC236}">
                  <a16:creationId xmlns:a16="http://schemas.microsoft.com/office/drawing/2014/main" id="{00000000-0008-0000-0000-000052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32</xdr:row>
          <xdr:rowOff>0</xdr:rowOff>
        </xdr:from>
        <xdr:to>
          <xdr:col>14</xdr:col>
          <xdr:colOff>314325</xdr:colOff>
          <xdr:row>33</xdr:row>
          <xdr:rowOff>0</xdr:rowOff>
        </xdr:to>
        <xdr:sp macro="" textlink="">
          <xdr:nvSpPr>
            <xdr:cNvPr id="50260" name="Group Box 6" hidden="1">
              <a:extLst>
                <a:ext uri="{63B3BB69-23CF-44E3-9099-C40C66FF867C}">
                  <a14:compatExt spid="_x0000_s50260"/>
                </a:ext>
                <a:ext uri="{FF2B5EF4-FFF2-40B4-BE49-F238E27FC236}">
                  <a16:creationId xmlns:a16="http://schemas.microsoft.com/office/drawing/2014/main" id="{00000000-0008-0000-0000-000054C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oneCellAnchor>
    <xdr:from>
      <xdr:col>0</xdr:col>
      <xdr:colOff>0</xdr:colOff>
      <xdr:row>32</xdr:row>
      <xdr:rowOff>0</xdr:rowOff>
    </xdr:from>
    <xdr:ext cx="1362074" cy="495300"/>
    <xdr:sp macro="" textlink="">
      <xdr:nvSpPr>
        <xdr:cNvPr id="89" name="テキスト ボックス 6">
          <a:extLst>
            <a:ext uri="{FF2B5EF4-FFF2-40B4-BE49-F238E27FC236}">
              <a16:creationId xmlns:a16="http://schemas.microsoft.com/office/drawing/2014/main" id="{00000000-0008-0000-0000-000059000000}"/>
            </a:ext>
          </a:extLst>
        </xdr:cNvPr>
        <xdr:cNvSpPr txBox="1"/>
      </xdr:nvSpPr>
      <xdr:spPr>
        <a:xfrm>
          <a:off x="0" y="7924800"/>
          <a:ext cx="1362074" cy="495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36000" tIns="0" rIns="0" bIns="0" rtlCol="0" anchor="ctr" anchorCtr="0">
          <a:noAutofit/>
        </a:bodyPr>
        <a:lstStyle/>
        <a:p>
          <a:r>
            <a:rPr kumimoji="1" lang="en-US" altLang="ja-JP" sz="1100">
              <a:latin typeface="Meiryo UI" panose="020B0604030504040204" pitchFamily="50" charset="-128"/>
              <a:ea typeface="Meiryo UI" panose="020B0604030504040204" pitchFamily="50" charset="-128"/>
            </a:rPr>
            <a:t>7</a:t>
          </a:r>
          <a:r>
            <a:rPr kumimoji="1" lang="ja-JP" altLang="en-US" sz="1100">
              <a:latin typeface="Meiryo UI" panose="020B0604030504040204" pitchFamily="50" charset="-128"/>
              <a:ea typeface="Meiryo UI" panose="020B0604030504040204" pitchFamily="50" charset="-128"/>
            </a:rPr>
            <a:t>　定期コース</a:t>
          </a:r>
          <a:r>
            <a:rPr kumimoji="1" lang="en-US" altLang="ja-JP" sz="1100">
              <a:latin typeface="Meiryo UI" panose="020B0604030504040204" pitchFamily="50" charset="-128"/>
              <a:ea typeface="Meiryo UI" panose="020B0604030504040204" pitchFamily="50" charset="-128"/>
            </a:rPr>
            <a:t>※</a:t>
          </a:r>
          <a:endParaRPr kumimoji="1" lang="ja-JP" altLang="en-US" sz="1100">
            <a:latin typeface="Meiryo UI" panose="020B0604030504040204" pitchFamily="50" charset="-128"/>
            <a:ea typeface="Meiryo UI" panose="020B0604030504040204" pitchFamily="50" charset="-128"/>
          </a:endParaRPr>
        </a:p>
      </xdr:txBody>
    </xdr:sp>
    <xdr:clientData/>
  </xdr:oneCellAnchor>
  <xdr:twoCellAnchor>
    <xdr:from>
      <xdr:col>17</xdr:col>
      <xdr:colOff>0</xdr:colOff>
      <xdr:row>27</xdr:row>
      <xdr:rowOff>252412</xdr:rowOff>
    </xdr:from>
    <xdr:to>
      <xdr:col>18</xdr:col>
      <xdr:colOff>0</xdr:colOff>
      <xdr:row>28</xdr:row>
      <xdr:rowOff>252411</xdr:rowOff>
    </xdr:to>
    <xdr:sp macro="" textlink="">
      <xdr:nvSpPr>
        <xdr:cNvPr id="106" name="正方形/長方形 5">
          <a:extLst>
            <a:ext uri="{FF2B5EF4-FFF2-40B4-BE49-F238E27FC236}">
              <a16:creationId xmlns:a16="http://schemas.microsoft.com/office/drawing/2014/main" id="{00000000-0008-0000-0000-00006A000000}"/>
            </a:ext>
          </a:extLst>
        </xdr:cNvPr>
        <xdr:cNvSpPr/>
      </xdr:nvSpPr>
      <xdr:spPr>
        <a:xfrm>
          <a:off x="7386638" y="6900862"/>
          <a:ext cx="400050" cy="252412"/>
        </a:xfrm>
        <a:prstGeom prst="rect">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14</xdr:col>
          <xdr:colOff>0</xdr:colOff>
          <xdr:row>31</xdr:row>
          <xdr:rowOff>0</xdr:rowOff>
        </xdr:from>
        <xdr:to>
          <xdr:col>15</xdr:col>
          <xdr:colOff>323850</xdr:colOff>
          <xdr:row>32</xdr:row>
          <xdr:rowOff>0</xdr:rowOff>
        </xdr:to>
        <xdr:sp macro="" textlink="">
          <xdr:nvSpPr>
            <xdr:cNvPr id="50261" name="Check Box 5-3" hidden="1">
              <a:extLst>
                <a:ext uri="{63B3BB69-23CF-44E3-9099-C40C66FF867C}">
                  <a14:compatExt spid="_x0000_s50261"/>
                </a:ext>
                <a:ext uri="{FF2B5EF4-FFF2-40B4-BE49-F238E27FC236}">
                  <a16:creationId xmlns:a16="http://schemas.microsoft.com/office/drawing/2014/main" id="{00000000-0008-0000-0000-000055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配送なし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30</xdr:row>
          <xdr:rowOff>0</xdr:rowOff>
        </xdr:from>
        <xdr:to>
          <xdr:col>14</xdr:col>
          <xdr:colOff>0</xdr:colOff>
          <xdr:row>31</xdr:row>
          <xdr:rowOff>0</xdr:rowOff>
        </xdr:to>
        <xdr:sp macro="" textlink="">
          <xdr:nvSpPr>
            <xdr:cNvPr id="50265" name="Option Button 5-2-4" hidden="1">
              <a:extLst>
                <a:ext uri="{63B3BB69-23CF-44E3-9099-C40C66FF867C}">
                  <a14:compatExt spid="_x0000_s50265"/>
                </a:ext>
                <a:ext uri="{FF2B5EF4-FFF2-40B4-BE49-F238E27FC236}">
                  <a16:creationId xmlns:a16="http://schemas.microsoft.com/office/drawing/2014/main" id="{00000000-0008-0000-0000-000059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30</xdr:row>
          <xdr:rowOff>0</xdr:rowOff>
        </xdr:from>
        <xdr:to>
          <xdr:col>10</xdr:col>
          <xdr:colOff>314325</xdr:colOff>
          <xdr:row>31</xdr:row>
          <xdr:rowOff>0</xdr:rowOff>
        </xdr:to>
        <xdr:sp macro="" textlink="">
          <xdr:nvSpPr>
            <xdr:cNvPr id="50264" name="Option Button 5-2-3" hidden="1">
              <a:extLst>
                <a:ext uri="{63B3BB69-23CF-44E3-9099-C40C66FF867C}">
                  <a14:compatExt spid="_x0000_s50264"/>
                </a:ext>
                <a:ext uri="{FF2B5EF4-FFF2-40B4-BE49-F238E27FC236}">
                  <a16:creationId xmlns:a16="http://schemas.microsoft.com/office/drawing/2014/main" id="{00000000-0008-0000-0000-000058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　ゆうパック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30</xdr:row>
          <xdr:rowOff>0</xdr:rowOff>
        </xdr:from>
        <xdr:to>
          <xdr:col>7</xdr:col>
          <xdr:colOff>333375</xdr:colOff>
          <xdr:row>31</xdr:row>
          <xdr:rowOff>0</xdr:rowOff>
        </xdr:to>
        <xdr:sp macro="" textlink="">
          <xdr:nvSpPr>
            <xdr:cNvPr id="50263" name="Option Button 5-2-2" hidden="1">
              <a:extLst>
                <a:ext uri="{63B3BB69-23CF-44E3-9099-C40C66FF867C}">
                  <a14:compatExt spid="_x0000_s50263"/>
                </a:ext>
                <a:ext uri="{FF2B5EF4-FFF2-40B4-BE49-F238E27FC236}">
                  <a16:creationId xmlns:a16="http://schemas.microsoft.com/office/drawing/2014/main" id="{00000000-0008-0000-0000-000057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　クロネコヤマト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0</xdr:rowOff>
        </xdr:from>
        <xdr:to>
          <xdr:col>4</xdr:col>
          <xdr:colOff>190500</xdr:colOff>
          <xdr:row>31</xdr:row>
          <xdr:rowOff>0</xdr:rowOff>
        </xdr:to>
        <xdr:sp macro="" textlink="">
          <xdr:nvSpPr>
            <xdr:cNvPr id="50262" name="Option Button 5-2-1" hidden="1">
              <a:extLst>
                <a:ext uri="{63B3BB69-23CF-44E3-9099-C40C66FF867C}">
                  <a14:compatExt spid="_x0000_s50262"/>
                </a:ext>
                <a:ext uri="{FF2B5EF4-FFF2-40B4-BE49-F238E27FC236}">
                  <a16:creationId xmlns:a16="http://schemas.microsoft.com/office/drawing/2014/main" id="{00000000-0008-0000-0000-000056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　佐川急便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0</xdr:rowOff>
        </xdr:from>
        <xdr:to>
          <xdr:col>14</xdr:col>
          <xdr:colOff>314325</xdr:colOff>
          <xdr:row>31</xdr:row>
          <xdr:rowOff>0</xdr:rowOff>
        </xdr:to>
        <xdr:sp macro="" textlink="">
          <xdr:nvSpPr>
            <xdr:cNvPr id="50266" name="Group Box 5-2" hidden="1">
              <a:extLst>
                <a:ext uri="{63B3BB69-23CF-44E3-9099-C40C66FF867C}">
                  <a14:compatExt spid="_x0000_s50266"/>
                </a:ext>
                <a:ext uri="{FF2B5EF4-FFF2-40B4-BE49-F238E27FC236}">
                  <a16:creationId xmlns:a16="http://schemas.microsoft.com/office/drawing/2014/main" id="{00000000-0008-0000-0000-00005AC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314325</xdr:colOff>
          <xdr:row>30</xdr:row>
          <xdr:rowOff>0</xdr:rowOff>
        </xdr:to>
        <xdr:sp macro="" textlink="">
          <xdr:nvSpPr>
            <xdr:cNvPr id="50269" name="Check Box 5-1-3" hidden="1">
              <a:extLst>
                <a:ext uri="{63B3BB69-23CF-44E3-9099-C40C66FF867C}">
                  <a14:compatExt spid="_x0000_s50269"/>
                </a:ext>
                <a:ext uri="{FF2B5EF4-FFF2-40B4-BE49-F238E27FC236}">
                  <a16:creationId xmlns:a16="http://schemas.microsoft.com/office/drawing/2014/main" id="{00000000-0008-0000-0000-00005D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　冷凍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0</xdr:rowOff>
        </xdr:from>
        <xdr:to>
          <xdr:col>7</xdr:col>
          <xdr:colOff>333375</xdr:colOff>
          <xdr:row>30</xdr:row>
          <xdr:rowOff>0</xdr:rowOff>
        </xdr:to>
        <xdr:sp macro="" textlink="">
          <xdr:nvSpPr>
            <xdr:cNvPr id="50268" name="Check Box 5-1-2" hidden="1">
              <a:extLst>
                <a:ext uri="{63B3BB69-23CF-44E3-9099-C40C66FF867C}">
                  <a14:compatExt spid="_x0000_s50268"/>
                </a:ext>
                <a:ext uri="{FF2B5EF4-FFF2-40B4-BE49-F238E27FC236}">
                  <a16:creationId xmlns:a16="http://schemas.microsoft.com/office/drawing/2014/main" id="{00000000-0008-0000-0000-00005C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　冷蔵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4</xdr:col>
          <xdr:colOff>190500</xdr:colOff>
          <xdr:row>30</xdr:row>
          <xdr:rowOff>0</xdr:rowOff>
        </xdr:to>
        <xdr:sp macro="" textlink="">
          <xdr:nvSpPr>
            <xdr:cNvPr id="50267" name="Check Box 5-1-1" hidden="1">
              <a:extLst>
                <a:ext uri="{63B3BB69-23CF-44E3-9099-C40C66FF867C}">
                  <a14:compatExt spid="_x0000_s50267"/>
                </a:ext>
                <a:ext uri="{FF2B5EF4-FFF2-40B4-BE49-F238E27FC236}">
                  <a16:creationId xmlns:a16="http://schemas.microsoft.com/office/drawing/2014/main" id="{00000000-0008-0000-0000-00005B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　常温</a:t>
              </a:r>
            </a:p>
          </xdr:txBody>
        </xdr:sp>
        <xdr:clientData/>
      </xdr:twoCellAnchor>
    </mc:Choice>
    <mc:Fallback/>
  </mc:AlternateContent>
  <xdr:twoCellAnchor>
    <xdr:from>
      <xdr:col>17</xdr:col>
      <xdr:colOff>4762</xdr:colOff>
      <xdr:row>53</xdr:row>
      <xdr:rowOff>0</xdr:rowOff>
    </xdr:from>
    <xdr:to>
      <xdr:col>18</xdr:col>
      <xdr:colOff>0</xdr:colOff>
      <xdr:row>53</xdr:row>
      <xdr:rowOff>228599</xdr:rowOff>
    </xdr:to>
    <xdr:sp macro="" textlink="">
      <xdr:nvSpPr>
        <xdr:cNvPr id="109" name="正方形/長方形 3b">
          <a:extLst>
            <a:ext uri="{FF2B5EF4-FFF2-40B4-BE49-F238E27FC236}">
              <a16:creationId xmlns:a16="http://schemas.microsoft.com/office/drawing/2014/main" id="{00000000-0008-0000-0000-00006D000000}"/>
            </a:ext>
          </a:extLst>
        </xdr:cNvPr>
        <xdr:cNvSpPr/>
      </xdr:nvSpPr>
      <xdr:spPr>
        <a:xfrm>
          <a:off x="7391400" y="13234988"/>
          <a:ext cx="395288" cy="228599"/>
        </a:xfrm>
        <a:prstGeom prst="rect">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14285</xdr:colOff>
      <xdr:row>19</xdr:row>
      <xdr:rowOff>9526</xdr:rowOff>
    </xdr:from>
    <xdr:to>
      <xdr:col>18</xdr:col>
      <xdr:colOff>4762</xdr:colOff>
      <xdr:row>20</xdr:row>
      <xdr:rowOff>9525</xdr:rowOff>
    </xdr:to>
    <xdr:sp macro="" textlink="">
      <xdr:nvSpPr>
        <xdr:cNvPr id="113" name="正方形/長方形 3">
          <a:extLst>
            <a:ext uri="{FF2B5EF4-FFF2-40B4-BE49-F238E27FC236}">
              <a16:creationId xmlns:a16="http://schemas.microsoft.com/office/drawing/2014/main" id="{00000000-0008-0000-0000-000071000000}"/>
            </a:ext>
          </a:extLst>
        </xdr:cNvPr>
        <xdr:cNvSpPr/>
      </xdr:nvSpPr>
      <xdr:spPr>
        <a:xfrm>
          <a:off x="7400923" y="4700589"/>
          <a:ext cx="390527" cy="195261"/>
        </a:xfrm>
        <a:prstGeom prst="rect">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25400</xdr:colOff>
      <xdr:row>20</xdr:row>
      <xdr:rowOff>0</xdr:rowOff>
    </xdr:from>
    <xdr:ext cx="1362074" cy="495300"/>
    <xdr:sp macro="" textlink="">
      <xdr:nvSpPr>
        <xdr:cNvPr id="99" name="テキスト ボックス 3">
          <a:extLst>
            <a:ext uri="{FF2B5EF4-FFF2-40B4-BE49-F238E27FC236}">
              <a16:creationId xmlns:a16="http://schemas.microsoft.com/office/drawing/2014/main" id="{00000000-0008-0000-0000-000063000000}"/>
            </a:ext>
          </a:extLst>
        </xdr:cNvPr>
        <xdr:cNvSpPr txBox="1"/>
      </xdr:nvSpPr>
      <xdr:spPr>
        <a:xfrm>
          <a:off x="25400" y="4914900"/>
          <a:ext cx="1362074" cy="495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36000" tIns="0" rIns="0" bIns="0" rtlCol="0" anchor="ctr" anchorCtr="0">
          <a:noAutofit/>
        </a:bodyPr>
        <a:lstStyle/>
        <a:p>
          <a:r>
            <a:rPr kumimoji="1" lang="en-US" altLang="ja-JP" sz="1100">
              <a:latin typeface="Meiryo UI" panose="020B0604030504040204" pitchFamily="50" charset="-128"/>
              <a:ea typeface="Meiryo UI" panose="020B0604030504040204" pitchFamily="50" charset="-128"/>
            </a:rPr>
            <a:t>4</a:t>
          </a:r>
          <a:r>
            <a:rPr kumimoji="1" lang="ja-JP" altLang="en-US" sz="1100">
              <a:latin typeface="Meiryo UI" panose="020B0604030504040204" pitchFamily="50" charset="-128"/>
              <a:ea typeface="Meiryo UI" panose="020B0604030504040204" pitchFamily="50" charset="-128"/>
            </a:rPr>
            <a:t>　対象区分</a:t>
          </a:r>
          <a:r>
            <a:rPr kumimoji="1" lang="en-US" altLang="ja-JP" sz="1100">
              <a:latin typeface="Meiryo UI" panose="020B0604030504040204" pitchFamily="50" charset="-128"/>
              <a:ea typeface="Meiryo UI" panose="020B0604030504040204" pitchFamily="50" charset="-128"/>
            </a:rPr>
            <a:t>※</a:t>
          </a:r>
          <a:endParaRPr kumimoji="1" lang="ja-JP" altLang="en-US" sz="1100">
            <a:latin typeface="Meiryo UI" panose="020B0604030504040204" pitchFamily="50" charset="-128"/>
            <a:ea typeface="Meiryo UI" panose="020B0604030504040204" pitchFamily="50" charset="-128"/>
          </a:endParaRPr>
        </a:p>
      </xdr:txBody>
    </xdr:sp>
    <xdr:clientData/>
  </xdr:oneCellAnchor>
  <xdr:oneCellAnchor>
    <xdr:from>
      <xdr:col>0</xdr:col>
      <xdr:colOff>38100</xdr:colOff>
      <xdr:row>14</xdr:row>
      <xdr:rowOff>241300</xdr:rowOff>
    </xdr:from>
    <xdr:ext cx="1362074" cy="495300"/>
    <xdr:sp macro="" textlink="">
      <xdr:nvSpPr>
        <xdr:cNvPr id="100" name="テキスト ボックス 1">
          <a:extLst>
            <a:ext uri="{FF2B5EF4-FFF2-40B4-BE49-F238E27FC236}">
              <a16:creationId xmlns:a16="http://schemas.microsoft.com/office/drawing/2014/main" id="{00000000-0008-0000-0000-000064000000}"/>
            </a:ext>
          </a:extLst>
        </xdr:cNvPr>
        <xdr:cNvSpPr txBox="1"/>
      </xdr:nvSpPr>
      <xdr:spPr>
        <a:xfrm>
          <a:off x="38100" y="3797300"/>
          <a:ext cx="1362074" cy="495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36000" tIns="0" rIns="0" bIns="0" rtlCol="0" anchor="ctr" anchorCtr="0">
          <a:noAutofit/>
        </a:bodyPr>
        <a:lstStyle/>
        <a:p>
          <a:r>
            <a:rPr kumimoji="1" lang="en-US" altLang="ja-JP" sz="1100">
              <a:latin typeface="Meiryo UI" panose="020B0604030504040204" pitchFamily="50" charset="-128"/>
              <a:ea typeface="Meiryo UI" panose="020B0604030504040204" pitchFamily="50" charset="-128"/>
            </a:rPr>
            <a:t>1</a:t>
          </a:r>
          <a:r>
            <a:rPr kumimoji="1" lang="ja-JP" altLang="en-US" sz="1100">
              <a:latin typeface="Meiryo UI" panose="020B0604030504040204" pitchFamily="50" charset="-128"/>
              <a:ea typeface="Meiryo UI" panose="020B0604030504040204" pitchFamily="50" charset="-128"/>
            </a:rPr>
            <a:t>　商品タイトル</a:t>
          </a:r>
          <a:r>
            <a:rPr kumimoji="1" lang="en-US" altLang="ja-JP" sz="1100">
              <a:latin typeface="Meiryo UI" panose="020B0604030504040204" pitchFamily="50" charset="-128"/>
              <a:ea typeface="Meiryo UI" panose="020B0604030504040204" pitchFamily="50" charset="-128"/>
            </a:rPr>
            <a:t>※</a:t>
          </a:r>
          <a:endParaRPr kumimoji="1" lang="ja-JP" altLang="en-US" sz="1100">
            <a:latin typeface="Meiryo UI" panose="020B0604030504040204" pitchFamily="50" charset="-128"/>
            <a:ea typeface="Meiryo UI" panose="020B0604030504040204" pitchFamily="50" charset="-128"/>
          </a:endParaRPr>
        </a:p>
      </xdr:txBody>
    </xdr:sp>
    <xdr:clientData/>
  </xdr:oneCellAnchor>
  <xdr:twoCellAnchor>
    <xdr:from>
      <xdr:col>17</xdr:col>
      <xdr:colOff>0</xdr:colOff>
      <xdr:row>5</xdr:row>
      <xdr:rowOff>0</xdr:rowOff>
    </xdr:from>
    <xdr:to>
      <xdr:col>18</xdr:col>
      <xdr:colOff>0</xdr:colOff>
      <xdr:row>11</xdr:row>
      <xdr:rowOff>0</xdr:rowOff>
    </xdr:to>
    <xdr:sp macro="" textlink="">
      <xdr:nvSpPr>
        <xdr:cNvPr id="107" name="正方形/長方形 0">
          <a:extLst>
            <a:ext uri="{FF2B5EF4-FFF2-40B4-BE49-F238E27FC236}">
              <a16:creationId xmlns:a16="http://schemas.microsoft.com/office/drawing/2014/main" id="{00000000-0008-0000-0000-00006B000000}"/>
            </a:ext>
          </a:extLst>
        </xdr:cNvPr>
        <xdr:cNvSpPr/>
      </xdr:nvSpPr>
      <xdr:spPr>
        <a:xfrm>
          <a:off x="7362825" y="1238250"/>
          <a:ext cx="428625" cy="1485900"/>
        </a:xfrm>
        <a:prstGeom prst="rect">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25400</xdr:colOff>
      <xdr:row>17</xdr:row>
      <xdr:rowOff>222250</xdr:rowOff>
    </xdr:from>
    <xdr:ext cx="1362074" cy="495300"/>
    <xdr:sp macro="" textlink="">
      <xdr:nvSpPr>
        <xdr:cNvPr id="4" name="テキスト ボックス 1">
          <a:extLst>
            <a:ext uri="{FF2B5EF4-FFF2-40B4-BE49-F238E27FC236}">
              <a16:creationId xmlns:a16="http://schemas.microsoft.com/office/drawing/2014/main" id="{00000000-0008-0000-0000-000004000000}"/>
            </a:ext>
          </a:extLst>
        </xdr:cNvPr>
        <xdr:cNvSpPr txBox="1"/>
      </xdr:nvSpPr>
      <xdr:spPr>
        <a:xfrm>
          <a:off x="25400" y="4489450"/>
          <a:ext cx="1362074" cy="495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36000" tIns="0" rIns="0" bIns="0" rtlCol="0" anchor="ctr" anchorCtr="0">
          <a:noAutofit/>
        </a:bodyPr>
        <a:lstStyle/>
        <a:p>
          <a:r>
            <a:rPr kumimoji="1" lang="en-US" altLang="ja-JP" sz="1100">
              <a:latin typeface="Meiryo UI" panose="020B0604030504040204" pitchFamily="50" charset="-128"/>
              <a:ea typeface="Meiryo UI" panose="020B0604030504040204" pitchFamily="50" charset="-128"/>
            </a:rPr>
            <a:t>3</a:t>
          </a:r>
          <a:r>
            <a:rPr kumimoji="1" lang="ja-JP" altLang="en-US" sz="1100">
              <a:latin typeface="Meiryo UI" panose="020B0604030504040204" pitchFamily="50" charset="-128"/>
              <a:ea typeface="Meiryo UI" panose="020B0604030504040204" pitchFamily="50" charset="-128"/>
            </a:rPr>
            <a:t>　配送用名称</a:t>
          </a:r>
        </a:p>
      </xdr:txBody>
    </xdr:sp>
    <xdr:clientData/>
  </xdr:oneCellAnchor>
  <xdr:oneCellAnchor>
    <xdr:from>
      <xdr:col>0</xdr:col>
      <xdr:colOff>0</xdr:colOff>
      <xdr:row>82</xdr:row>
      <xdr:rowOff>47625</xdr:rowOff>
    </xdr:from>
    <xdr:ext cx="1362074" cy="495300"/>
    <xdr:sp macro="" textlink="">
      <xdr:nvSpPr>
        <xdr:cNvPr id="115" name="テキスト ボックス 22">
          <a:extLst>
            <a:ext uri="{FF2B5EF4-FFF2-40B4-BE49-F238E27FC236}">
              <a16:creationId xmlns:a16="http://schemas.microsoft.com/office/drawing/2014/main" id="{00000000-0008-0000-0000-000002000000}"/>
            </a:ext>
          </a:extLst>
        </xdr:cNvPr>
        <xdr:cNvSpPr txBox="1"/>
      </xdr:nvSpPr>
      <xdr:spPr>
        <a:xfrm>
          <a:off x="0" y="20373975"/>
          <a:ext cx="1362074" cy="495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36000" tIns="0" rIns="0" bIns="0" rtlCol="0" anchor="ctr" anchorCtr="0">
          <a:noAutofit/>
        </a:bodyPr>
        <a:lstStyle/>
        <a:p>
          <a:r>
            <a:rPr kumimoji="1" lang="en-US" altLang="ja-JP" sz="1100">
              <a:latin typeface="Meiryo UI" panose="020B0604030504040204" pitchFamily="50" charset="-128"/>
              <a:ea typeface="Meiryo UI" panose="020B0604030504040204" pitchFamily="50" charset="-128"/>
            </a:rPr>
            <a:t>24</a:t>
          </a:r>
          <a:r>
            <a:rPr kumimoji="1" lang="ja-JP" altLang="en-US" sz="1100">
              <a:latin typeface="Meiryo UI" panose="020B0604030504040204" pitchFamily="50" charset="-128"/>
              <a:ea typeface="Meiryo UI" panose="020B0604030504040204" pitchFamily="50" charset="-128"/>
            </a:rPr>
            <a:t>　地場産品基準</a:t>
          </a:r>
        </a:p>
      </xdr:txBody>
    </xdr:sp>
    <xdr:clientData/>
  </xdr:oneCellAnchor>
  <xdr:oneCellAnchor>
    <xdr:from>
      <xdr:col>0</xdr:col>
      <xdr:colOff>0</xdr:colOff>
      <xdr:row>83</xdr:row>
      <xdr:rowOff>171450</xdr:rowOff>
    </xdr:from>
    <xdr:ext cx="1362074" cy="495300"/>
    <xdr:sp macro="" textlink="">
      <xdr:nvSpPr>
        <xdr:cNvPr id="116" name="テキスト ボックス 22">
          <a:extLst>
            <a:ext uri="{FF2B5EF4-FFF2-40B4-BE49-F238E27FC236}">
              <a16:creationId xmlns:a16="http://schemas.microsoft.com/office/drawing/2014/main" id="{00000000-0008-0000-0000-000002000000}"/>
            </a:ext>
          </a:extLst>
        </xdr:cNvPr>
        <xdr:cNvSpPr txBox="1"/>
      </xdr:nvSpPr>
      <xdr:spPr>
        <a:xfrm>
          <a:off x="0" y="20955000"/>
          <a:ext cx="1362074" cy="495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36000" tIns="0" rIns="0" bIns="0" rtlCol="0" anchor="ctr" anchorCtr="0">
          <a:noAutofit/>
        </a:bodyPr>
        <a:lstStyle/>
        <a:p>
          <a:r>
            <a:rPr kumimoji="1" lang="en-US" altLang="ja-JP" sz="1100">
              <a:latin typeface="Meiryo UI" panose="020B0604030504040204" pitchFamily="50" charset="-128"/>
              <a:ea typeface="Meiryo UI" panose="020B0604030504040204" pitchFamily="50" charset="-128"/>
            </a:rPr>
            <a:t>25</a:t>
          </a:r>
          <a:r>
            <a:rPr kumimoji="1" lang="ja-JP" altLang="en-US" sz="1100">
              <a:latin typeface="Meiryo UI" panose="020B0604030504040204" pitchFamily="50" charset="-128"/>
              <a:ea typeface="Meiryo UI" panose="020B0604030504040204" pitchFamily="50" charset="-128"/>
            </a:rPr>
            <a:t>　地場産品基準</a:t>
          </a:r>
        </a:p>
        <a:p>
          <a:r>
            <a:rPr kumimoji="1" lang="ja-JP" altLang="en-US" sz="1100">
              <a:latin typeface="Meiryo UI" panose="020B0604030504040204" pitchFamily="50" charset="-128"/>
              <a:ea typeface="Meiryo UI" panose="020B0604030504040204" pitchFamily="50" charset="-128"/>
            </a:rPr>
            <a:t>　　　説明文</a:t>
          </a:r>
        </a:p>
      </xdr:txBody>
    </xdr:sp>
    <xdr:clientData/>
  </xdr:oneCellAnchor>
  <xdr:twoCellAnchor>
    <xdr:from>
      <xdr:col>17</xdr:col>
      <xdr:colOff>0</xdr:colOff>
      <xdr:row>82</xdr:row>
      <xdr:rowOff>0</xdr:rowOff>
    </xdr:from>
    <xdr:to>
      <xdr:col>18</xdr:col>
      <xdr:colOff>0</xdr:colOff>
      <xdr:row>82</xdr:row>
      <xdr:rowOff>361950</xdr:rowOff>
    </xdr:to>
    <xdr:sp macro="" textlink="">
      <xdr:nvSpPr>
        <xdr:cNvPr id="117" name="正方形/長方形 19-1">
          <a:extLst>
            <a:ext uri="{FF2B5EF4-FFF2-40B4-BE49-F238E27FC236}">
              <a16:creationId xmlns:a16="http://schemas.microsoft.com/office/drawing/2014/main" id="{00000000-0008-0000-0000-000067000000}"/>
            </a:ext>
          </a:extLst>
        </xdr:cNvPr>
        <xdr:cNvSpPr/>
      </xdr:nvSpPr>
      <xdr:spPr>
        <a:xfrm>
          <a:off x="7905750" y="20326350"/>
          <a:ext cx="428625" cy="361950"/>
        </a:xfrm>
        <a:prstGeom prst="rect">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0</xdr:colOff>
      <xdr:row>83</xdr:row>
      <xdr:rowOff>0</xdr:rowOff>
    </xdr:from>
    <xdr:to>
      <xdr:col>18</xdr:col>
      <xdr:colOff>0</xdr:colOff>
      <xdr:row>84</xdr:row>
      <xdr:rowOff>0</xdr:rowOff>
    </xdr:to>
    <xdr:sp macro="" textlink="">
      <xdr:nvSpPr>
        <xdr:cNvPr id="118" name="正方形/長方形 19-1">
          <a:extLst>
            <a:ext uri="{FF2B5EF4-FFF2-40B4-BE49-F238E27FC236}">
              <a16:creationId xmlns:a16="http://schemas.microsoft.com/office/drawing/2014/main" id="{00000000-0008-0000-0000-000067000000}"/>
            </a:ext>
          </a:extLst>
        </xdr:cNvPr>
        <xdr:cNvSpPr/>
      </xdr:nvSpPr>
      <xdr:spPr>
        <a:xfrm>
          <a:off x="7905750" y="20783550"/>
          <a:ext cx="428625" cy="247650"/>
        </a:xfrm>
        <a:prstGeom prst="rect">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53973</xdr:colOff>
      <xdr:row>0</xdr:row>
      <xdr:rowOff>0</xdr:rowOff>
    </xdr:from>
    <xdr:to>
      <xdr:col>29</xdr:col>
      <xdr:colOff>96836</xdr:colOff>
      <xdr:row>91</xdr:row>
      <xdr:rowOff>9525</xdr:rowOff>
    </xdr:to>
    <xdr:sp macro="" textlink="">
      <xdr:nvSpPr>
        <xdr:cNvPr id="2" name="正方形/長方形 S-AE">
          <a:extLst>
            <a:ext uri="{FF2B5EF4-FFF2-40B4-BE49-F238E27FC236}">
              <a16:creationId xmlns:a16="http://schemas.microsoft.com/office/drawing/2014/main" id="{F5E27889-D1B7-49D7-B76F-A05FB0604F15}"/>
            </a:ext>
          </a:extLst>
        </xdr:cNvPr>
        <xdr:cNvSpPr/>
      </xdr:nvSpPr>
      <xdr:spPr>
        <a:xfrm>
          <a:off x="7531098" y="0"/>
          <a:ext cx="5614988" cy="23050500"/>
        </a:xfrm>
        <a:prstGeom prst="rect">
          <a:avLst/>
        </a:prstGeom>
        <a:solidFill>
          <a:srgbClr val="BFBFB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395286</xdr:colOff>
      <xdr:row>79</xdr:row>
      <xdr:rowOff>14288</xdr:rowOff>
    </xdr:from>
    <xdr:to>
      <xdr:col>17</xdr:col>
      <xdr:colOff>395286</xdr:colOff>
      <xdr:row>80</xdr:row>
      <xdr:rowOff>14288</xdr:rowOff>
    </xdr:to>
    <xdr:sp macro="" textlink="">
      <xdr:nvSpPr>
        <xdr:cNvPr id="3" name="正方形/長方形 22">
          <a:extLst>
            <a:ext uri="{FF2B5EF4-FFF2-40B4-BE49-F238E27FC236}">
              <a16:creationId xmlns:a16="http://schemas.microsoft.com/office/drawing/2014/main" id="{5BDE885F-9DAE-422F-9E6F-F4BBEE7E6D0F}"/>
            </a:ext>
          </a:extLst>
        </xdr:cNvPr>
        <xdr:cNvSpPr/>
      </xdr:nvSpPr>
      <xdr:spPr>
        <a:xfrm>
          <a:off x="7381874" y="19931063"/>
          <a:ext cx="400050" cy="252413"/>
        </a:xfrm>
        <a:prstGeom prst="rect">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80</xdr:row>
      <xdr:rowOff>0</xdr:rowOff>
    </xdr:from>
    <xdr:ext cx="1362074" cy="495300"/>
    <xdr:sp macro="" textlink="">
      <xdr:nvSpPr>
        <xdr:cNvPr id="4" name="テキスト ボックス 22">
          <a:extLst>
            <a:ext uri="{FF2B5EF4-FFF2-40B4-BE49-F238E27FC236}">
              <a16:creationId xmlns:a16="http://schemas.microsoft.com/office/drawing/2014/main" id="{9C9038CA-1052-4C25-85D6-B370C67D1544}"/>
            </a:ext>
          </a:extLst>
        </xdr:cNvPr>
        <xdr:cNvSpPr txBox="1"/>
      </xdr:nvSpPr>
      <xdr:spPr>
        <a:xfrm>
          <a:off x="0" y="20169188"/>
          <a:ext cx="1362074" cy="495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36000" tIns="0" rIns="0" bIns="0" rtlCol="0" anchor="ctr" anchorCtr="0">
          <a:noAutofit/>
        </a:bodyPr>
        <a:lstStyle/>
        <a:p>
          <a:r>
            <a:rPr kumimoji="1" lang="en-US" altLang="ja-JP" sz="1100">
              <a:latin typeface="Meiryo UI" panose="020B0604030504040204" pitchFamily="50" charset="-128"/>
              <a:ea typeface="Meiryo UI" panose="020B0604030504040204" pitchFamily="50" charset="-128"/>
            </a:rPr>
            <a:t>23</a:t>
          </a:r>
          <a:r>
            <a:rPr kumimoji="1" lang="ja-JP" altLang="en-US" sz="1100">
              <a:latin typeface="Meiryo UI" panose="020B0604030504040204" pitchFamily="50" charset="-128"/>
              <a:ea typeface="Meiryo UI" panose="020B0604030504040204" pitchFamily="50" charset="-128"/>
            </a:rPr>
            <a:t>　連絡先</a:t>
          </a:r>
          <a:r>
            <a:rPr kumimoji="1" lang="en-US" altLang="ja-JP" sz="1100">
              <a:latin typeface="Meiryo UI" panose="020B0604030504040204" pitchFamily="50" charset="-128"/>
              <a:ea typeface="Meiryo UI" panose="020B0604030504040204" pitchFamily="50" charset="-128"/>
            </a:rPr>
            <a:t>※</a:t>
          </a:r>
          <a:endParaRPr kumimoji="1" lang="ja-JP" altLang="en-US" sz="1100">
            <a:latin typeface="Meiryo UI" panose="020B0604030504040204" pitchFamily="50" charset="-128"/>
            <a:ea typeface="Meiryo UI" panose="020B0604030504040204" pitchFamily="50" charset="-128"/>
          </a:endParaRPr>
        </a:p>
      </xdr:txBody>
    </xdr:sp>
    <xdr:clientData/>
  </xdr:oneCellAnchor>
  <mc:AlternateContent xmlns:mc="http://schemas.openxmlformats.org/markup-compatibility/2006">
    <mc:Choice xmlns:a14="http://schemas.microsoft.com/office/drawing/2010/main" Requires="a14">
      <xdr:twoCellAnchor editAs="oneCell">
        <xdr:from>
          <xdr:col>11</xdr:col>
          <xdr:colOff>381000</xdr:colOff>
          <xdr:row>79</xdr:row>
          <xdr:rowOff>0</xdr:rowOff>
        </xdr:from>
        <xdr:to>
          <xdr:col>16</xdr:col>
          <xdr:colOff>0</xdr:colOff>
          <xdr:row>80</xdr:row>
          <xdr:rowOff>0</xdr:rowOff>
        </xdr:to>
        <xdr:sp macro="" textlink="">
          <xdr:nvSpPr>
            <xdr:cNvPr id="76801" name="Check Box 21" hidden="1">
              <a:extLst>
                <a:ext uri="{63B3BB69-23CF-44E3-9099-C40C66FF867C}">
                  <a14:compatExt spid="_x0000_s76801"/>
                </a:ext>
                <a:ext uri="{FF2B5EF4-FFF2-40B4-BE49-F238E27FC236}">
                  <a16:creationId xmlns:a16="http://schemas.microsoft.com/office/drawing/2014/main" id="{00000000-0008-0000-0100-000001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100013</xdr:colOff>
          <xdr:row>78</xdr:row>
          <xdr:rowOff>4763</xdr:rowOff>
        </xdr:from>
        <xdr:to>
          <xdr:col>4</xdr:col>
          <xdr:colOff>242888</xdr:colOff>
          <xdr:row>78</xdr:row>
          <xdr:rowOff>247650</xdr:rowOff>
        </xdr:to>
        <xdr:sp macro="" textlink="">
          <xdr:nvSpPr>
            <xdr:cNvPr id="76802" name="Option Button 21-3" hidden="1">
              <a:extLst>
                <a:ext uri="{63B3BB69-23CF-44E3-9099-C40C66FF867C}">
                  <a14:compatExt spid="_x0000_s76802"/>
                </a:ext>
                <a:ext uri="{FF2B5EF4-FFF2-40B4-BE49-F238E27FC236}">
                  <a16:creationId xmlns:a16="http://schemas.microsoft.com/office/drawing/2014/main" id="{00000000-0008-0000-0100-000002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自社HP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78</xdr:row>
          <xdr:rowOff>9525</xdr:rowOff>
        </xdr:from>
        <xdr:to>
          <xdr:col>6</xdr:col>
          <xdr:colOff>371475</xdr:colOff>
          <xdr:row>79</xdr:row>
          <xdr:rowOff>0</xdr:rowOff>
        </xdr:to>
        <xdr:sp macro="" textlink="">
          <xdr:nvSpPr>
            <xdr:cNvPr id="76803" name="Option Button 21-2" hidden="1">
              <a:extLst>
                <a:ext uri="{63B3BB69-23CF-44E3-9099-C40C66FF867C}">
                  <a14:compatExt spid="_x0000_s76803"/>
                </a:ext>
                <a:ext uri="{FF2B5EF4-FFF2-40B4-BE49-F238E27FC236}">
                  <a16:creationId xmlns:a16="http://schemas.microsoft.com/office/drawing/2014/main" id="{00000000-0008-0000-0100-000003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商品PR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78</xdr:row>
          <xdr:rowOff>4762</xdr:rowOff>
        </xdr:from>
        <xdr:to>
          <xdr:col>8</xdr:col>
          <xdr:colOff>276225</xdr:colOff>
          <xdr:row>78</xdr:row>
          <xdr:rowOff>247649</xdr:rowOff>
        </xdr:to>
        <xdr:sp macro="" textlink="">
          <xdr:nvSpPr>
            <xdr:cNvPr id="76804" name="Option Button 21-1" hidden="1">
              <a:extLst>
                <a:ext uri="{63B3BB69-23CF-44E3-9099-C40C66FF867C}">
                  <a14:compatExt spid="_x0000_s76804"/>
                </a:ext>
                <a:ext uri="{FF2B5EF4-FFF2-40B4-BE49-F238E27FC236}">
                  <a16:creationId xmlns:a16="http://schemas.microsoft.com/office/drawing/2014/main" id="{00000000-0008-0000-0100-000004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78</xdr:row>
          <xdr:rowOff>0</xdr:rowOff>
        </xdr:from>
        <xdr:to>
          <xdr:col>14</xdr:col>
          <xdr:colOff>285750</xdr:colOff>
          <xdr:row>80</xdr:row>
          <xdr:rowOff>0</xdr:rowOff>
        </xdr:to>
        <xdr:sp macro="" textlink="">
          <xdr:nvSpPr>
            <xdr:cNvPr id="76805" name="Group Box 21" hidden="1">
              <a:extLst>
                <a:ext uri="{63B3BB69-23CF-44E3-9099-C40C66FF867C}">
                  <a14:compatExt spid="_x0000_s76805"/>
                </a:ext>
                <a:ext uri="{FF2B5EF4-FFF2-40B4-BE49-F238E27FC236}">
                  <a16:creationId xmlns:a16="http://schemas.microsoft.com/office/drawing/2014/main" id="{00000000-0008-0000-0100-0000052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381000</xdr:colOff>
          <xdr:row>77</xdr:row>
          <xdr:rowOff>0</xdr:rowOff>
        </xdr:from>
        <xdr:to>
          <xdr:col>16</xdr:col>
          <xdr:colOff>0</xdr:colOff>
          <xdr:row>78</xdr:row>
          <xdr:rowOff>0</xdr:rowOff>
        </xdr:to>
        <xdr:sp macro="" textlink="">
          <xdr:nvSpPr>
            <xdr:cNvPr id="76806" name="Check Box 20" hidden="1">
              <a:extLst>
                <a:ext uri="{63B3BB69-23CF-44E3-9099-C40C66FF867C}">
                  <a14:compatExt spid="_x0000_s76806"/>
                </a:ext>
                <a:ext uri="{FF2B5EF4-FFF2-40B4-BE49-F238E27FC236}">
                  <a16:creationId xmlns:a16="http://schemas.microsoft.com/office/drawing/2014/main" id="{00000000-0008-0000-0100-000006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76</xdr:row>
          <xdr:rowOff>9525</xdr:rowOff>
        </xdr:from>
        <xdr:to>
          <xdr:col>4</xdr:col>
          <xdr:colOff>238125</xdr:colOff>
          <xdr:row>77</xdr:row>
          <xdr:rowOff>0</xdr:rowOff>
        </xdr:to>
        <xdr:sp macro="" textlink="">
          <xdr:nvSpPr>
            <xdr:cNvPr id="76807" name="Option Button 20-3" hidden="1">
              <a:extLst>
                <a:ext uri="{63B3BB69-23CF-44E3-9099-C40C66FF867C}">
                  <a14:compatExt spid="_x0000_s76807"/>
                </a:ext>
                <a:ext uri="{FF2B5EF4-FFF2-40B4-BE49-F238E27FC236}">
                  <a16:creationId xmlns:a16="http://schemas.microsoft.com/office/drawing/2014/main" id="{00000000-0008-0000-0100-000007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自社HP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xdr:colOff>
          <xdr:row>76</xdr:row>
          <xdr:rowOff>4762</xdr:rowOff>
        </xdr:from>
        <xdr:to>
          <xdr:col>8</xdr:col>
          <xdr:colOff>280987</xdr:colOff>
          <xdr:row>76</xdr:row>
          <xdr:rowOff>247649</xdr:rowOff>
        </xdr:to>
        <xdr:sp macro="" textlink="">
          <xdr:nvSpPr>
            <xdr:cNvPr id="76809" name="Option Button 20-1" hidden="1">
              <a:extLst>
                <a:ext uri="{63B3BB69-23CF-44E3-9099-C40C66FF867C}">
                  <a14:compatExt spid="_x0000_s76809"/>
                </a:ext>
                <a:ext uri="{FF2B5EF4-FFF2-40B4-BE49-F238E27FC236}">
                  <a16:creationId xmlns:a16="http://schemas.microsoft.com/office/drawing/2014/main" id="{00000000-0008-0000-0100-000009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76</xdr:row>
          <xdr:rowOff>9525</xdr:rowOff>
        </xdr:from>
        <xdr:to>
          <xdr:col>6</xdr:col>
          <xdr:colOff>371475</xdr:colOff>
          <xdr:row>77</xdr:row>
          <xdr:rowOff>0</xdr:rowOff>
        </xdr:to>
        <xdr:sp macro="" textlink="">
          <xdr:nvSpPr>
            <xdr:cNvPr id="76808" name="Option Button 20-2" hidden="1">
              <a:extLst>
                <a:ext uri="{63B3BB69-23CF-44E3-9099-C40C66FF867C}">
                  <a14:compatExt spid="_x0000_s76808"/>
                </a:ext>
                <a:ext uri="{FF2B5EF4-FFF2-40B4-BE49-F238E27FC236}">
                  <a16:creationId xmlns:a16="http://schemas.microsoft.com/office/drawing/2014/main" id="{00000000-0008-0000-0100-000008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商品HP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428625</xdr:colOff>
          <xdr:row>76</xdr:row>
          <xdr:rowOff>0</xdr:rowOff>
        </xdr:from>
        <xdr:to>
          <xdr:col>14</xdr:col>
          <xdr:colOff>361950</xdr:colOff>
          <xdr:row>78</xdr:row>
          <xdr:rowOff>0</xdr:rowOff>
        </xdr:to>
        <xdr:sp macro="" textlink="">
          <xdr:nvSpPr>
            <xdr:cNvPr id="76810" name="Group Box 20" hidden="1">
              <a:extLst>
                <a:ext uri="{63B3BB69-23CF-44E3-9099-C40C66FF867C}">
                  <a14:compatExt spid="_x0000_s76810"/>
                </a:ext>
                <a:ext uri="{FF2B5EF4-FFF2-40B4-BE49-F238E27FC236}">
                  <a16:creationId xmlns:a16="http://schemas.microsoft.com/office/drawing/2014/main" id="{00000000-0008-0000-0100-00000A2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twoCellAnchor>
    <xdr:from>
      <xdr:col>17</xdr:col>
      <xdr:colOff>0</xdr:colOff>
      <xdr:row>71</xdr:row>
      <xdr:rowOff>0</xdr:rowOff>
    </xdr:from>
    <xdr:to>
      <xdr:col>18</xdr:col>
      <xdr:colOff>0</xdr:colOff>
      <xdr:row>72</xdr:row>
      <xdr:rowOff>0</xdr:rowOff>
    </xdr:to>
    <xdr:sp macro="" textlink="">
      <xdr:nvSpPr>
        <xdr:cNvPr id="5" name="正方形/長方形 19-2">
          <a:extLst>
            <a:ext uri="{FF2B5EF4-FFF2-40B4-BE49-F238E27FC236}">
              <a16:creationId xmlns:a16="http://schemas.microsoft.com/office/drawing/2014/main" id="{0D8A37C5-88EE-4542-8377-8B3C90B53A22}"/>
            </a:ext>
          </a:extLst>
        </xdr:cNvPr>
        <xdr:cNvSpPr/>
      </xdr:nvSpPr>
      <xdr:spPr>
        <a:xfrm>
          <a:off x="7386638" y="17897475"/>
          <a:ext cx="400050" cy="252413"/>
        </a:xfrm>
        <a:prstGeom prst="rect">
          <a:avLst/>
        </a:prstGeom>
        <a:solidFill>
          <a:srgbClr val="BFBFB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14</xdr:col>
          <xdr:colOff>0</xdr:colOff>
          <xdr:row>75</xdr:row>
          <xdr:rowOff>0</xdr:rowOff>
        </xdr:from>
        <xdr:to>
          <xdr:col>15</xdr:col>
          <xdr:colOff>257175</xdr:colOff>
          <xdr:row>75</xdr:row>
          <xdr:rowOff>238125</xdr:rowOff>
        </xdr:to>
        <xdr:sp macro="" textlink="">
          <xdr:nvSpPr>
            <xdr:cNvPr id="76811" name="Check Box 19-2-99" hidden="1">
              <a:extLst>
                <a:ext uri="{63B3BB69-23CF-44E3-9099-C40C66FF867C}">
                  <a14:compatExt spid="_x0000_s76811"/>
                </a:ext>
                <a:ext uri="{FF2B5EF4-FFF2-40B4-BE49-F238E27FC236}">
                  <a16:creationId xmlns:a16="http://schemas.microsoft.com/office/drawing/2014/main" id="{00000000-0008-0000-0100-00000B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75</xdr:row>
          <xdr:rowOff>0</xdr:rowOff>
        </xdr:from>
        <xdr:to>
          <xdr:col>11</xdr:col>
          <xdr:colOff>228600</xdr:colOff>
          <xdr:row>76</xdr:row>
          <xdr:rowOff>0</xdr:rowOff>
        </xdr:to>
        <xdr:sp macro="" textlink="">
          <xdr:nvSpPr>
            <xdr:cNvPr id="76812" name="Check Box 19-2-21" descr="ゼラチン" hidden="1">
              <a:extLst>
                <a:ext uri="{63B3BB69-23CF-44E3-9099-C40C66FF867C}">
                  <a14:compatExt spid="_x0000_s76812"/>
                </a:ext>
                <a:ext uri="{FF2B5EF4-FFF2-40B4-BE49-F238E27FC236}">
                  <a16:creationId xmlns:a16="http://schemas.microsoft.com/office/drawing/2014/main" id="{00000000-0008-0000-0100-00000C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75</xdr:row>
          <xdr:rowOff>0</xdr:rowOff>
        </xdr:from>
        <xdr:to>
          <xdr:col>9</xdr:col>
          <xdr:colOff>257175</xdr:colOff>
          <xdr:row>75</xdr:row>
          <xdr:rowOff>238125</xdr:rowOff>
        </xdr:to>
        <xdr:sp macro="" textlink="">
          <xdr:nvSpPr>
            <xdr:cNvPr id="76813" name="Check Box 19-2-20" descr="りんご" hidden="1">
              <a:extLst>
                <a:ext uri="{63B3BB69-23CF-44E3-9099-C40C66FF867C}">
                  <a14:compatExt spid="_x0000_s76813"/>
                </a:ext>
                <a:ext uri="{FF2B5EF4-FFF2-40B4-BE49-F238E27FC236}">
                  <a16:creationId xmlns:a16="http://schemas.microsoft.com/office/drawing/2014/main" id="{00000000-0008-0000-0100-00000D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りんご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75</xdr:row>
          <xdr:rowOff>0</xdr:rowOff>
        </xdr:from>
        <xdr:to>
          <xdr:col>7</xdr:col>
          <xdr:colOff>161925</xdr:colOff>
          <xdr:row>75</xdr:row>
          <xdr:rowOff>238125</xdr:rowOff>
        </xdr:to>
        <xdr:sp macro="" textlink="">
          <xdr:nvSpPr>
            <xdr:cNvPr id="76814" name="Check Box 19-2-19" hidden="1">
              <a:extLst>
                <a:ext uri="{63B3BB69-23CF-44E3-9099-C40C66FF867C}">
                  <a14:compatExt spid="_x0000_s76814"/>
                </a:ext>
                <a:ext uri="{FF2B5EF4-FFF2-40B4-BE49-F238E27FC236}">
                  <a16:creationId xmlns:a16="http://schemas.microsoft.com/office/drawing/2014/main" id="{00000000-0008-0000-0100-00000E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やまいも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5</xdr:col>
          <xdr:colOff>257175</xdr:colOff>
          <xdr:row>75</xdr:row>
          <xdr:rowOff>238125</xdr:rowOff>
        </xdr:to>
        <xdr:sp macro="" textlink="">
          <xdr:nvSpPr>
            <xdr:cNvPr id="76815" name="Check Box 19-2-18" hidden="1">
              <a:extLst>
                <a:ext uri="{63B3BB69-23CF-44E3-9099-C40C66FF867C}">
                  <a14:compatExt spid="_x0000_s76815"/>
                </a:ext>
                <a:ext uri="{FF2B5EF4-FFF2-40B4-BE49-F238E27FC236}">
                  <a16:creationId xmlns:a16="http://schemas.microsoft.com/office/drawing/2014/main" id="{00000000-0008-0000-0100-00000F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もも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74</xdr:row>
          <xdr:rowOff>0</xdr:rowOff>
        </xdr:from>
        <xdr:to>
          <xdr:col>15</xdr:col>
          <xdr:colOff>257175</xdr:colOff>
          <xdr:row>74</xdr:row>
          <xdr:rowOff>238125</xdr:rowOff>
        </xdr:to>
        <xdr:sp macro="" textlink="">
          <xdr:nvSpPr>
            <xdr:cNvPr id="76816" name="Check Box 19-2-17" hidden="1">
              <a:extLst>
                <a:ext uri="{63B3BB69-23CF-44E3-9099-C40C66FF867C}">
                  <a14:compatExt spid="_x0000_s76816"/>
                </a:ext>
                <a:ext uri="{FF2B5EF4-FFF2-40B4-BE49-F238E27FC236}">
                  <a16:creationId xmlns:a16="http://schemas.microsoft.com/office/drawing/2014/main" id="{00000000-0008-0000-0100-000010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ﾏｶﾀﾞﾐｱﾅｯﾂ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74</xdr:row>
          <xdr:rowOff>0</xdr:rowOff>
        </xdr:from>
        <xdr:to>
          <xdr:col>13</xdr:col>
          <xdr:colOff>257175</xdr:colOff>
          <xdr:row>74</xdr:row>
          <xdr:rowOff>238125</xdr:rowOff>
        </xdr:to>
        <xdr:sp macro="" textlink="">
          <xdr:nvSpPr>
            <xdr:cNvPr id="76817" name="Check Box 19-2-16" hidden="1">
              <a:extLst>
                <a:ext uri="{63B3BB69-23CF-44E3-9099-C40C66FF867C}">
                  <a14:compatExt spid="_x0000_s76817"/>
                </a:ext>
                <a:ext uri="{FF2B5EF4-FFF2-40B4-BE49-F238E27FC236}">
                  <a16:creationId xmlns:a16="http://schemas.microsoft.com/office/drawing/2014/main" id="{00000000-0008-0000-0100-000011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豚肉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74</xdr:row>
          <xdr:rowOff>0</xdr:rowOff>
        </xdr:from>
        <xdr:to>
          <xdr:col>11</xdr:col>
          <xdr:colOff>257175</xdr:colOff>
          <xdr:row>74</xdr:row>
          <xdr:rowOff>238125</xdr:rowOff>
        </xdr:to>
        <xdr:sp macro="" textlink="">
          <xdr:nvSpPr>
            <xdr:cNvPr id="76818" name="Check Box 19-2-15" hidden="1">
              <a:extLst>
                <a:ext uri="{63B3BB69-23CF-44E3-9099-C40C66FF867C}">
                  <a14:compatExt spid="_x0000_s76818"/>
                </a:ext>
                <a:ext uri="{FF2B5EF4-FFF2-40B4-BE49-F238E27FC236}">
                  <a16:creationId xmlns:a16="http://schemas.microsoft.com/office/drawing/2014/main" id="{00000000-0008-0000-0100-000012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バナナ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257175</xdr:colOff>
          <xdr:row>74</xdr:row>
          <xdr:rowOff>238125</xdr:rowOff>
        </xdr:to>
        <xdr:sp macro="" textlink="">
          <xdr:nvSpPr>
            <xdr:cNvPr id="76819" name="Check Box 19-2-14" hidden="1">
              <a:extLst>
                <a:ext uri="{63B3BB69-23CF-44E3-9099-C40C66FF867C}">
                  <a14:compatExt spid="_x0000_s76819"/>
                </a:ext>
                <a:ext uri="{FF2B5EF4-FFF2-40B4-BE49-F238E27FC236}">
                  <a16:creationId xmlns:a16="http://schemas.microsoft.com/office/drawing/2014/main" id="{00000000-0008-0000-0100-000013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鶏肉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74</xdr:row>
          <xdr:rowOff>0</xdr:rowOff>
        </xdr:from>
        <xdr:to>
          <xdr:col>7</xdr:col>
          <xdr:colOff>161925</xdr:colOff>
          <xdr:row>74</xdr:row>
          <xdr:rowOff>238125</xdr:rowOff>
        </xdr:to>
        <xdr:sp macro="" textlink="">
          <xdr:nvSpPr>
            <xdr:cNvPr id="76820" name="Check Box 19-2-13" hidden="1">
              <a:extLst>
                <a:ext uri="{63B3BB69-23CF-44E3-9099-C40C66FF867C}">
                  <a14:compatExt spid="_x0000_s76820"/>
                </a:ext>
                <a:ext uri="{FF2B5EF4-FFF2-40B4-BE49-F238E27FC236}">
                  <a16:creationId xmlns:a16="http://schemas.microsoft.com/office/drawing/2014/main" id="{00000000-0008-0000-0100-000014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大豆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5</xdr:col>
          <xdr:colOff>257175</xdr:colOff>
          <xdr:row>74</xdr:row>
          <xdr:rowOff>238125</xdr:rowOff>
        </xdr:to>
        <xdr:sp macro="" textlink="">
          <xdr:nvSpPr>
            <xdr:cNvPr id="76821" name="Check Box 19-2-12" hidden="1">
              <a:extLst>
                <a:ext uri="{63B3BB69-23CF-44E3-9099-C40C66FF867C}">
                  <a14:compatExt spid="_x0000_s76821"/>
                </a:ext>
                <a:ext uri="{FF2B5EF4-FFF2-40B4-BE49-F238E27FC236}">
                  <a16:creationId xmlns:a16="http://schemas.microsoft.com/office/drawing/2014/main" id="{00000000-0008-0000-0100-000015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さば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73</xdr:row>
          <xdr:rowOff>0</xdr:rowOff>
        </xdr:from>
        <xdr:to>
          <xdr:col>15</xdr:col>
          <xdr:colOff>257175</xdr:colOff>
          <xdr:row>73</xdr:row>
          <xdr:rowOff>238125</xdr:rowOff>
        </xdr:to>
        <xdr:sp macro="" textlink="">
          <xdr:nvSpPr>
            <xdr:cNvPr id="76822" name="Check Box 19-2-11" hidden="1">
              <a:extLst>
                <a:ext uri="{63B3BB69-23CF-44E3-9099-C40C66FF867C}">
                  <a14:compatExt spid="_x0000_s76822"/>
                </a:ext>
                <a:ext uri="{FF2B5EF4-FFF2-40B4-BE49-F238E27FC236}">
                  <a16:creationId xmlns:a16="http://schemas.microsoft.com/office/drawing/2014/main" id="{00000000-0008-0000-0100-000016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さけ(鮭)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73</xdr:row>
          <xdr:rowOff>0</xdr:rowOff>
        </xdr:from>
        <xdr:to>
          <xdr:col>13</xdr:col>
          <xdr:colOff>257175</xdr:colOff>
          <xdr:row>73</xdr:row>
          <xdr:rowOff>238125</xdr:rowOff>
        </xdr:to>
        <xdr:sp macro="" textlink="">
          <xdr:nvSpPr>
            <xdr:cNvPr id="76823" name="Check Box 19-2-10" hidden="1">
              <a:extLst>
                <a:ext uri="{63B3BB69-23CF-44E3-9099-C40C66FF867C}">
                  <a14:compatExt spid="_x0000_s76823"/>
                </a:ext>
                <a:ext uri="{FF2B5EF4-FFF2-40B4-BE49-F238E27FC236}">
                  <a16:creationId xmlns:a16="http://schemas.microsoft.com/office/drawing/2014/main" id="{00000000-0008-0000-0100-000017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ごま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71</xdr:row>
          <xdr:rowOff>19050</xdr:rowOff>
        </xdr:from>
        <xdr:to>
          <xdr:col>9</xdr:col>
          <xdr:colOff>257175</xdr:colOff>
          <xdr:row>72</xdr:row>
          <xdr:rowOff>9525</xdr:rowOff>
        </xdr:to>
        <xdr:sp macro="" textlink="">
          <xdr:nvSpPr>
            <xdr:cNvPr id="76824" name="Check Box 19-2-9" hidden="1">
              <a:extLst>
                <a:ext uri="{63B3BB69-23CF-44E3-9099-C40C66FF867C}">
                  <a14:compatExt spid="_x0000_s76824"/>
                </a:ext>
                <a:ext uri="{FF2B5EF4-FFF2-40B4-BE49-F238E27FC236}">
                  <a16:creationId xmlns:a16="http://schemas.microsoft.com/office/drawing/2014/main" id="{00000000-0008-0000-0100-000018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73</xdr:row>
          <xdr:rowOff>0</xdr:rowOff>
        </xdr:from>
        <xdr:to>
          <xdr:col>11</xdr:col>
          <xdr:colOff>257175</xdr:colOff>
          <xdr:row>74</xdr:row>
          <xdr:rowOff>0</xdr:rowOff>
        </xdr:to>
        <xdr:sp macro="" textlink="">
          <xdr:nvSpPr>
            <xdr:cNvPr id="76825" name="Check Box 19-2-8" hidden="1">
              <a:extLst>
                <a:ext uri="{63B3BB69-23CF-44E3-9099-C40C66FF867C}">
                  <a14:compatExt spid="_x0000_s76825"/>
                </a:ext>
                <a:ext uri="{FF2B5EF4-FFF2-40B4-BE49-F238E27FC236}">
                  <a16:creationId xmlns:a16="http://schemas.microsoft.com/office/drawing/2014/main" id="{00000000-0008-0000-0100-000019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牛肉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73</xdr:row>
          <xdr:rowOff>0</xdr:rowOff>
        </xdr:from>
        <xdr:to>
          <xdr:col>9</xdr:col>
          <xdr:colOff>466725</xdr:colOff>
          <xdr:row>74</xdr:row>
          <xdr:rowOff>0</xdr:rowOff>
        </xdr:to>
        <xdr:sp macro="" textlink="">
          <xdr:nvSpPr>
            <xdr:cNvPr id="76826" name="Check Box 19-2-7" hidden="1">
              <a:extLst>
                <a:ext uri="{63B3BB69-23CF-44E3-9099-C40C66FF867C}">
                  <a14:compatExt spid="_x0000_s76826"/>
                </a:ext>
                <a:ext uri="{FF2B5EF4-FFF2-40B4-BE49-F238E27FC236}">
                  <a16:creationId xmlns:a16="http://schemas.microsoft.com/office/drawing/2014/main" id="{00000000-0008-0000-0100-00001A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キウイフルーツ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73</xdr:row>
          <xdr:rowOff>0</xdr:rowOff>
        </xdr:from>
        <xdr:to>
          <xdr:col>7</xdr:col>
          <xdr:colOff>333375</xdr:colOff>
          <xdr:row>74</xdr:row>
          <xdr:rowOff>0</xdr:rowOff>
        </xdr:to>
        <xdr:sp macro="" textlink="">
          <xdr:nvSpPr>
            <xdr:cNvPr id="76827" name="Check Box 19-2-6" hidden="1">
              <a:extLst>
                <a:ext uri="{63B3BB69-23CF-44E3-9099-C40C66FF867C}">
                  <a14:compatExt spid="_x0000_s76827"/>
                </a:ext>
                <a:ext uri="{FF2B5EF4-FFF2-40B4-BE49-F238E27FC236}">
                  <a16:creationId xmlns:a16="http://schemas.microsoft.com/office/drawing/2014/main" id="{00000000-0008-0000-0100-00001B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6</xdr:col>
          <xdr:colOff>0</xdr:colOff>
          <xdr:row>74</xdr:row>
          <xdr:rowOff>0</xdr:rowOff>
        </xdr:to>
        <xdr:sp macro="" textlink="">
          <xdr:nvSpPr>
            <xdr:cNvPr id="76828" name="Check Box 19-2-5" hidden="1">
              <a:extLst>
                <a:ext uri="{63B3BB69-23CF-44E3-9099-C40C66FF867C}">
                  <a14:compatExt spid="_x0000_s76828"/>
                </a:ext>
                <a:ext uri="{FF2B5EF4-FFF2-40B4-BE49-F238E27FC236}">
                  <a16:creationId xmlns:a16="http://schemas.microsoft.com/office/drawing/2014/main" id="{00000000-0008-0000-0100-00001C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オレンジ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72</xdr:row>
          <xdr:rowOff>0</xdr:rowOff>
        </xdr:from>
        <xdr:to>
          <xdr:col>15</xdr:col>
          <xdr:colOff>257175</xdr:colOff>
          <xdr:row>72</xdr:row>
          <xdr:rowOff>238125</xdr:rowOff>
        </xdr:to>
        <xdr:sp macro="" textlink="">
          <xdr:nvSpPr>
            <xdr:cNvPr id="76829" name="Check Box 19-2-4" hidden="1">
              <a:extLst>
                <a:ext uri="{63B3BB69-23CF-44E3-9099-C40C66FF867C}">
                  <a14:compatExt spid="_x0000_s76829"/>
                </a:ext>
                <a:ext uri="{FF2B5EF4-FFF2-40B4-BE49-F238E27FC236}">
                  <a16:creationId xmlns:a16="http://schemas.microsoft.com/office/drawing/2014/main" id="{00000000-0008-0000-0100-00001D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いくら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72</xdr:row>
          <xdr:rowOff>0</xdr:rowOff>
        </xdr:from>
        <xdr:to>
          <xdr:col>13</xdr:col>
          <xdr:colOff>257175</xdr:colOff>
          <xdr:row>72</xdr:row>
          <xdr:rowOff>238125</xdr:rowOff>
        </xdr:to>
        <xdr:sp macro="" textlink="">
          <xdr:nvSpPr>
            <xdr:cNvPr id="76830" name="Check Box 19-2-3" hidden="1">
              <a:extLst>
                <a:ext uri="{63B3BB69-23CF-44E3-9099-C40C66FF867C}">
                  <a14:compatExt spid="_x0000_s76830"/>
                </a:ext>
                <a:ext uri="{FF2B5EF4-FFF2-40B4-BE49-F238E27FC236}">
                  <a16:creationId xmlns:a16="http://schemas.microsoft.com/office/drawing/2014/main" id="{00000000-0008-0000-0100-00001E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いか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72</xdr:row>
          <xdr:rowOff>0</xdr:rowOff>
        </xdr:from>
        <xdr:to>
          <xdr:col>11</xdr:col>
          <xdr:colOff>257175</xdr:colOff>
          <xdr:row>72</xdr:row>
          <xdr:rowOff>238125</xdr:rowOff>
        </xdr:to>
        <xdr:sp macro="" textlink="">
          <xdr:nvSpPr>
            <xdr:cNvPr id="76831" name="Check Box 19-2-2" hidden="1">
              <a:extLst>
                <a:ext uri="{63B3BB69-23CF-44E3-9099-C40C66FF867C}">
                  <a14:compatExt spid="_x0000_s76831"/>
                </a:ext>
                <a:ext uri="{FF2B5EF4-FFF2-40B4-BE49-F238E27FC236}">
                  <a16:creationId xmlns:a16="http://schemas.microsoft.com/office/drawing/2014/main" id="{00000000-0008-0000-0100-00001F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あわび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72</xdr:row>
          <xdr:rowOff>0</xdr:rowOff>
        </xdr:from>
        <xdr:to>
          <xdr:col>9</xdr:col>
          <xdr:colOff>257175</xdr:colOff>
          <xdr:row>72</xdr:row>
          <xdr:rowOff>238125</xdr:rowOff>
        </xdr:to>
        <xdr:sp macro="" textlink="">
          <xdr:nvSpPr>
            <xdr:cNvPr id="76832" name="Check Box 19-2-1" hidden="1">
              <a:extLst>
                <a:ext uri="{63B3BB69-23CF-44E3-9099-C40C66FF867C}">
                  <a14:compatExt spid="_x0000_s76832"/>
                </a:ext>
                <a:ext uri="{FF2B5EF4-FFF2-40B4-BE49-F238E27FC236}">
                  <a16:creationId xmlns:a16="http://schemas.microsoft.com/office/drawing/2014/main" id="{00000000-0008-0000-0100-000020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アーモンド</a:t>
              </a:r>
            </a:p>
          </xdr:txBody>
        </xdr:sp>
        <xdr:clientData/>
      </xdr:twoCellAnchor>
    </mc:Choice>
    <mc:Fallback/>
  </mc:AlternateContent>
  <xdr:twoCellAnchor>
    <xdr:from>
      <xdr:col>17</xdr:col>
      <xdr:colOff>0</xdr:colOff>
      <xdr:row>69</xdr:row>
      <xdr:rowOff>0</xdr:rowOff>
    </xdr:from>
    <xdr:to>
      <xdr:col>18</xdr:col>
      <xdr:colOff>0</xdr:colOff>
      <xdr:row>70</xdr:row>
      <xdr:rowOff>0</xdr:rowOff>
    </xdr:to>
    <xdr:sp macro="" textlink="">
      <xdr:nvSpPr>
        <xdr:cNvPr id="6" name="正方形/長方形 19-1">
          <a:extLst>
            <a:ext uri="{FF2B5EF4-FFF2-40B4-BE49-F238E27FC236}">
              <a16:creationId xmlns:a16="http://schemas.microsoft.com/office/drawing/2014/main" id="{A7F39B56-3E0C-4D42-BEC0-CB18A5A1E286}"/>
            </a:ext>
          </a:extLst>
        </xdr:cNvPr>
        <xdr:cNvSpPr/>
      </xdr:nvSpPr>
      <xdr:spPr>
        <a:xfrm>
          <a:off x="7386638" y="17392650"/>
          <a:ext cx="400050" cy="252413"/>
        </a:xfrm>
        <a:prstGeom prst="rect">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14</xdr:col>
          <xdr:colOff>0</xdr:colOff>
          <xdr:row>71</xdr:row>
          <xdr:rowOff>0</xdr:rowOff>
        </xdr:from>
        <xdr:to>
          <xdr:col>15</xdr:col>
          <xdr:colOff>257175</xdr:colOff>
          <xdr:row>71</xdr:row>
          <xdr:rowOff>238125</xdr:rowOff>
        </xdr:to>
        <xdr:sp macro="" textlink="">
          <xdr:nvSpPr>
            <xdr:cNvPr id="76833" name="Check Box 19-1-99" hidden="1">
              <a:extLst>
                <a:ext uri="{63B3BB69-23CF-44E3-9099-C40C66FF867C}">
                  <a14:compatExt spid="_x0000_s76833"/>
                </a:ext>
                <a:ext uri="{FF2B5EF4-FFF2-40B4-BE49-F238E27FC236}">
                  <a16:creationId xmlns:a16="http://schemas.microsoft.com/office/drawing/2014/main" id="{00000000-0008-0000-0100-000021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71</xdr:row>
          <xdr:rowOff>0</xdr:rowOff>
        </xdr:from>
        <xdr:to>
          <xdr:col>7</xdr:col>
          <xdr:colOff>161925</xdr:colOff>
          <xdr:row>71</xdr:row>
          <xdr:rowOff>238125</xdr:rowOff>
        </xdr:to>
        <xdr:sp macro="" textlink="">
          <xdr:nvSpPr>
            <xdr:cNvPr id="76834" name="Check Box 19-1-7" hidden="1">
              <a:extLst>
                <a:ext uri="{63B3BB69-23CF-44E3-9099-C40C66FF867C}">
                  <a14:compatExt spid="_x0000_s76834"/>
                </a:ext>
                <a:ext uri="{FF2B5EF4-FFF2-40B4-BE49-F238E27FC236}">
                  <a16:creationId xmlns:a16="http://schemas.microsoft.com/office/drawing/2014/main" id="{00000000-0008-0000-0100-000022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5</xdr:col>
          <xdr:colOff>257175</xdr:colOff>
          <xdr:row>71</xdr:row>
          <xdr:rowOff>238125</xdr:rowOff>
        </xdr:to>
        <xdr:sp macro="" textlink="">
          <xdr:nvSpPr>
            <xdr:cNvPr id="76835" name="Check Box 19-1-6" hidden="1">
              <a:extLst>
                <a:ext uri="{63B3BB69-23CF-44E3-9099-C40C66FF867C}">
                  <a14:compatExt spid="_x0000_s76835"/>
                </a:ext>
                <a:ext uri="{FF2B5EF4-FFF2-40B4-BE49-F238E27FC236}">
                  <a16:creationId xmlns:a16="http://schemas.microsoft.com/office/drawing/2014/main" id="{00000000-0008-0000-0100-000023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乳成分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70</xdr:row>
          <xdr:rowOff>0</xdr:rowOff>
        </xdr:from>
        <xdr:to>
          <xdr:col>15</xdr:col>
          <xdr:colOff>257175</xdr:colOff>
          <xdr:row>70</xdr:row>
          <xdr:rowOff>238125</xdr:rowOff>
        </xdr:to>
        <xdr:sp macro="" textlink="">
          <xdr:nvSpPr>
            <xdr:cNvPr id="76836" name="Check Box 19-1-5" hidden="1">
              <a:extLst>
                <a:ext uri="{63B3BB69-23CF-44E3-9099-C40C66FF867C}">
                  <a14:compatExt spid="_x0000_s76836"/>
                </a:ext>
                <a:ext uri="{FF2B5EF4-FFF2-40B4-BE49-F238E27FC236}">
                  <a16:creationId xmlns:a16="http://schemas.microsoft.com/office/drawing/2014/main" id="{00000000-0008-0000-0100-000024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70</xdr:row>
          <xdr:rowOff>0</xdr:rowOff>
        </xdr:from>
        <xdr:to>
          <xdr:col>13</xdr:col>
          <xdr:colOff>257175</xdr:colOff>
          <xdr:row>70</xdr:row>
          <xdr:rowOff>238125</xdr:rowOff>
        </xdr:to>
        <xdr:sp macro="" textlink="">
          <xdr:nvSpPr>
            <xdr:cNvPr id="76837" name="Check Box 19-1-4" hidden="1">
              <a:extLst>
                <a:ext uri="{63B3BB69-23CF-44E3-9099-C40C66FF867C}">
                  <a14:compatExt spid="_x0000_s76837"/>
                </a:ext>
                <a:ext uri="{FF2B5EF4-FFF2-40B4-BE49-F238E27FC236}">
                  <a16:creationId xmlns:a16="http://schemas.microsoft.com/office/drawing/2014/main" id="{00000000-0008-0000-0100-000025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そば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70</xdr:row>
          <xdr:rowOff>0</xdr:rowOff>
        </xdr:from>
        <xdr:to>
          <xdr:col>11</xdr:col>
          <xdr:colOff>257175</xdr:colOff>
          <xdr:row>70</xdr:row>
          <xdr:rowOff>238125</xdr:rowOff>
        </xdr:to>
        <xdr:sp macro="" textlink="">
          <xdr:nvSpPr>
            <xdr:cNvPr id="76838" name="Check Box 19-1-3" hidden="1">
              <a:extLst>
                <a:ext uri="{63B3BB69-23CF-44E3-9099-C40C66FF867C}">
                  <a14:compatExt spid="_x0000_s76838"/>
                </a:ext>
                <a:ext uri="{FF2B5EF4-FFF2-40B4-BE49-F238E27FC236}">
                  <a16:creationId xmlns:a16="http://schemas.microsoft.com/office/drawing/2014/main" id="{00000000-0008-0000-0100-000026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小麦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70</xdr:row>
          <xdr:rowOff>0</xdr:rowOff>
        </xdr:from>
        <xdr:to>
          <xdr:col>9</xdr:col>
          <xdr:colOff>257175</xdr:colOff>
          <xdr:row>70</xdr:row>
          <xdr:rowOff>238125</xdr:rowOff>
        </xdr:to>
        <xdr:sp macro="" textlink="">
          <xdr:nvSpPr>
            <xdr:cNvPr id="76839" name="Check Box 19-1-2" hidden="1">
              <a:extLst>
                <a:ext uri="{63B3BB69-23CF-44E3-9099-C40C66FF867C}">
                  <a14:compatExt spid="_x0000_s76839"/>
                </a:ext>
                <a:ext uri="{FF2B5EF4-FFF2-40B4-BE49-F238E27FC236}">
                  <a16:creationId xmlns:a16="http://schemas.microsoft.com/office/drawing/2014/main" id="{00000000-0008-0000-0100-000027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かに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70</xdr:row>
          <xdr:rowOff>0</xdr:rowOff>
        </xdr:from>
        <xdr:to>
          <xdr:col>7</xdr:col>
          <xdr:colOff>161925</xdr:colOff>
          <xdr:row>70</xdr:row>
          <xdr:rowOff>238125</xdr:rowOff>
        </xdr:to>
        <xdr:sp macro="" textlink="">
          <xdr:nvSpPr>
            <xdr:cNvPr id="76840" name="Check Box 19-1-1" hidden="1">
              <a:extLst>
                <a:ext uri="{63B3BB69-23CF-44E3-9099-C40C66FF867C}">
                  <a14:compatExt spid="_x0000_s76840"/>
                </a:ext>
                <a:ext uri="{FF2B5EF4-FFF2-40B4-BE49-F238E27FC236}">
                  <a16:creationId xmlns:a16="http://schemas.microsoft.com/office/drawing/2014/main" id="{00000000-0008-0000-0100-000028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えび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58</xdr:row>
          <xdr:rowOff>0</xdr:rowOff>
        </xdr:from>
        <xdr:to>
          <xdr:col>9</xdr:col>
          <xdr:colOff>438150</xdr:colOff>
          <xdr:row>58</xdr:row>
          <xdr:rowOff>219075</xdr:rowOff>
        </xdr:to>
        <xdr:sp macro="" textlink="">
          <xdr:nvSpPr>
            <xdr:cNvPr id="76841" name="Option Button 15-2-2" hidden="1">
              <a:extLst>
                <a:ext uri="{63B3BB69-23CF-44E3-9099-C40C66FF867C}">
                  <a14:compatExt spid="_x0000_s76841"/>
                </a:ext>
                <a:ext uri="{FF2B5EF4-FFF2-40B4-BE49-F238E27FC236}">
                  <a16:creationId xmlns:a16="http://schemas.microsoft.com/office/drawing/2014/main" id="{00000000-0008-0000-0100-000029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　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58</xdr:row>
          <xdr:rowOff>0</xdr:rowOff>
        </xdr:from>
        <xdr:to>
          <xdr:col>6</xdr:col>
          <xdr:colOff>428625</xdr:colOff>
          <xdr:row>58</xdr:row>
          <xdr:rowOff>219075</xdr:rowOff>
        </xdr:to>
        <xdr:sp macro="" textlink="">
          <xdr:nvSpPr>
            <xdr:cNvPr id="76842" name="Option Button 15-2-1" hidden="1">
              <a:extLst>
                <a:ext uri="{63B3BB69-23CF-44E3-9099-C40C66FF867C}">
                  <a14:compatExt spid="_x0000_s76842"/>
                </a:ext>
                <a:ext uri="{FF2B5EF4-FFF2-40B4-BE49-F238E27FC236}">
                  <a16:creationId xmlns:a16="http://schemas.microsoft.com/office/drawing/2014/main" id="{00000000-0008-0000-0100-00002A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58</xdr:row>
          <xdr:rowOff>0</xdr:rowOff>
        </xdr:from>
        <xdr:to>
          <xdr:col>14</xdr:col>
          <xdr:colOff>314325</xdr:colOff>
          <xdr:row>59</xdr:row>
          <xdr:rowOff>0</xdr:rowOff>
        </xdr:to>
        <xdr:sp macro="" textlink="">
          <xdr:nvSpPr>
            <xdr:cNvPr id="76843" name="Group Box 15-2" hidden="1">
              <a:extLst>
                <a:ext uri="{63B3BB69-23CF-44E3-9099-C40C66FF867C}">
                  <a14:compatExt spid="_x0000_s76843"/>
                </a:ext>
                <a:ext uri="{FF2B5EF4-FFF2-40B4-BE49-F238E27FC236}">
                  <a16:creationId xmlns:a16="http://schemas.microsoft.com/office/drawing/2014/main" id="{00000000-0008-0000-0100-00002B2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42863</xdr:colOff>
          <xdr:row>56</xdr:row>
          <xdr:rowOff>242887</xdr:rowOff>
        </xdr:from>
        <xdr:to>
          <xdr:col>5</xdr:col>
          <xdr:colOff>4763</xdr:colOff>
          <xdr:row>57</xdr:row>
          <xdr:rowOff>228599</xdr:rowOff>
        </xdr:to>
        <xdr:sp macro="" textlink="">
          <xdr:nvSpPr>
            <xdr:cNvPr id="76844" name="Option Button 15-1-2" hidden="1">
              <a:extLst>
                <a:ext uri="{63B3BB69-23CF-44E3-9099-C40C66FF867C}">
                  <a14:compatExt spid="_x0000_s76844"/>
                </a:ext>
                <a:ext uri="{FF2B5EF4-FFF2-40B4-BE49-F238E27FC236}">
                  <a16:creationId xmlns:a16="http://schemas.microsoft.com/office/drawing/2014/main" id="{00000000-0008-0000-0100-00002C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　在庫設定数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42863</xdr:colOff>
          <xdr:row>56</xdr:row>
          <xdr:rowOff>242888</xdr:rowOff>
        </xdr:from>
        <xdr:to>
          <xdr:col>15</xdr:col>
          <xdr:colOff>300037</xdr:colOff>
          <xdr:row>57</xdr:row>
          <xdr:rowOff>242887</xdr:rowOff>
        </xdr:to>
        <xdr:sp macro="" textlink="">
          <xdr:nvSpPr>
            <xdr:cNvPr id="76845" name="Option Button 15-1-1" hidden="1">
              <a:extLst>
                <a:ext uri="{63B3BB69-23CF-44E3-9099-C40C66FF867C}">
                  <a14:compatExt spid="_x0000_s76845"/>
                </a:ext>
                <a:ext uri="{FF2B5EF4-FFF2-40B4-BE49-F238E27FC236}">
                  <a16:creationId xmlns:a16="http://schemas.microsoft.com/office/drawing/2014/main" id="{00000000-0008-0000-0100-00002D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　在庫設定なし（在庫無制限）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428625</xdr:colOff>
          <xdr:row>56</xdr:row>
          <xdr:rowOff>0</xdr:rowOff>
        </xdr:from>
        <xdr:to>
          <xdr:col>15</xdr:col>
          <xdr:colOff>361950</xdr:colOff>
          <xdr:row>58</xdr:row>
          <xdr:rowOff>0</xdr:rowOff>
        </xdr:to>
        <xdr:sp macro="" textlink="">
          <xdr:nvSpPr>
            <xdr:cNvPr id="76846" name="Group Box 15" hidden="1">
              <a:extLst>
                <a:ext uri="{63B3BB69-23CF-44E3-9099-C40C66FF867C}">
                  <a14:compatExt spid="_x0000_s76846"/>
                </a:ext>
                <a:ext uri="{FF2B5EF4-FFF2-40B4-BE49-F238E27FC236}">
                  <a16:creationId xmlns:a16="http://schemas.microsoft.com/office/drawing/2014/main" id="{00000000-0008-0000-0100-00002E2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53</xdr:row>
          <xdr:rowOff>9525</xdr:rowOff>
        </xdr:from>
        <xdr:to>
          <xdr:col>10</xdr:col>
          <xdr:colOff>314325</xdr:colOff>
          <xdr:row>53</xdr:row>
          <xdr:rowOff>228600</xdr:rowOff>
        </xdr:to>
        <xdr:sp macro="" textlink="">
          <xdr:nvSpPr>
            <xdr:cNvPr id="76847" name="Option Button 14-3" hidden="1">
              <a:extLst>
                <a:ext uri="{63B3BB69-23CF-44E3-9099-C40C66FF867C}">
                  <a14:compatExt spid="_x0000_s76847"/>
                </a:ext>
                <a:ext uri="{FF2B5EF4-FFF2-40B4-BE49-F238E27FC236}">
                  <a16:creationId xmlns:a16="http://schemas.microsoft.com/office/drawing/2014/main" id="{00000000-0008-0000-0100-00002F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　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53</xdr:row>
          <xdr:rowOff>9525</xdr:rowOff>
        </xdr:from>
        <xdr:to>
          <xdr:col>7</xdr:col>
          <xdr:colOff>333375</xdr:colOff>
          <xdr:row>53</xdr:row>
          <xdr:rowOff>228600</xdr:rowOff>
        </xdr:to>
        <xdr:sp macro="" textlink="">
          <xdr:nvSpPr>
            <xdr:cNvPr id="76848" name="Option Button 14-2" hidden="1">
              <a:extLst>
                <a:ext uri="{63B3BB69-23CF-44E3-9099-C40C66FF867C}">
                  <a14:compatExt spid="_x0000_s76848"/>
                </a:ext>
                <a:ext uri="{FF2B5EF4-FFF2-40B4-BE49-F238E27FC236}">
                  <a16:creationId xmlns:a16="http://schemas.microsoft.com/office/drawing/2014/main" id="{00000000-0008-0000-0100-000030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　必須↴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53</xdr:row>
          <xdr:rowOff>19050</xdr:rowOff>
        </xdr:from>
        <xdr:to>
          <xdr:col>4</xdr:col>
          <xdr:colOff>190500</xdr:colOff>
          <xdr:row>53</xdr:row>
          <xdr:rowOff>238125</xdr:rowOff>
        </xdr:to>
        <xdr:sp macro="" textlink="">
          <xdr:nvSpPr>
            <xdr:cNvPr id="76849" name="Option Button 14-1" hidden="1">
              <a:extLst>
                <a:ext uri="{63B3BB69-23CF-44E3-9099-C40C66FF867C}">
                  <a14:compatExt spid="_x0000_s76849"/>
                </a:ext>
                <a:ext uri="{FF2B5EF4-FFF2-40B4-BE49-F238E27FC236}">
                  <a16:creationId xmlns:a16="http://schemas.microsoft.com/office/drawing/2014/main" id="{00000000-0008-0000-0100-000031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　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53</xdr:row>
          <xdr:rowOff>0</xdr:rowOff>
        </xdr:from>
        <xdr:to>
          <xdr:col>15</xdr:col>
          <xdr:colOff>0</xdr:colOff>
          <xdr:row>54</xdr:row>
          <xdr:rowOff>38100</xdr:rowOff>
        </xdr:to>
        <xdr:sp macro="" textlink="">
          <xdr:nvSpPr>
            <xdr:cNvPr id="76850" name="Group Box 14" hidden="1">
              <a:extLst>
                <a:ext uri="{63B3BB69-23CF-44E3-9099-C40C66FF867C}">
                  <a14:compatExt spid="_x0000_s76850"/>
                </a:ext>
                <a:ext uri="{FF2B5EF4-FFF2-40B4-BE49-F238E27FC236}">
                  <a16:creationId xmlns:a16="http://schemas.microsoft.com/office/drawing/2014/main" id="{00000000-0008-0000-0100-0000322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18</xdr:col>
      <xdr:colOff>0</xdr:colOff>
      <xdr:row>51</xdr:row>
      <xdr:rowOff>0</xdr:rowOff>
    </xdr:from>
    <xdr:to>
      <xdr:col>19</xdr:col>
      <xdr:colOff>0</xdr:colOff>
      <xdr:row>52</xdr:row>
      <xdr:rowOff>0</xdr:rowOff>
    </xdr:to>
    <xdr:sp macro="" textlink="">
      <xdr:nvSpPr>
        <xdr:cNvPr id="7" name="正方形/長方形 13">
          <a:extLst>
            <a:ext uri="{FF2B5EF4-FFF2-40B4-BE49-F238E27FC236}">
              <a16:creationId xmlns:a16="http://schemas.microsoft.com/office/drawing/2014/main" id="{BE003BBB-0784-4472-9D55-0633456506F3}"/>
            </a:ext>
          </a:extLst>
        </xdr:cNvPr>
        <xdr:cNvSpPr/>
      </xdr:nvSpPr>
      <xdr:spPr>
        <a:xfrm>
          <a:off x="7786688" y="12730163"/>
          <a:ext cx="400050" cy="252412"/>
        </a:xfrm>
        <a:prstGeom prst="rect">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9525</xdr:colOff>
          <xdr:row>52</xdr:row>
          <xdr:rowOff>9525</xdr:rowOff>
        </xdr:from>
        <xdr:to>
          <xdr:col>4</xdr:col>
          <xdr:colOff>190500</xdr:colOff>
          <xdr:row>53</xdr:row>
          <xdr:rowOff>9525</xdr:rowOff>
        </xdr:to>
        <xdr:sp macro="" textlink="">
          <xdr:nvSpPr>
            <xdr:cNvPr id="76851" name="Check Box 13" hidden="1">
              <a:extLst>
                <a:ext uri="{63B3BB69-23CF-44E3-9099-C40C66FF867C}">
                  <a14:compatExt spid="_x0000_s76851"/>
                </a:ext>
                <a:ext uri="{FF2B5EF4-FFF2-40B4-BE49-F238E27FC236}">
                  <a16:creationId xmlns:a16="http://schemas.microsoft.com/office/drawing/2014/main" id="{00000000-0008-0000-0100-000033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　特記事項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50</xdr:row>
          <xdr:rowOff>19050</xdr:rowOff>
        </xdr:from>
        <xdr:to>
          <xdr:col>7</xdr:col>
          <xdr:colOff>333375</xdr:colOff>
          <xdr:row>50</xdr:row>
          <xdr:rowOff>238125</xdr:rowOff>
        </xdr:to>
        <xdr:sp macro="" textlink="">
          <xdr:nvSpPr>
            <xdr:cNvPr id="76852" name="Option Button 13-2" hidden="1">
              <a:extLst>
                <a:ext uri="{63B3BB69-23CF-44E3-9099-C40C66FF867C}">
                  <a14:compatExt spid="_x0000_s76852"/>
                </a:ext>
                <a:ext uri="{FF2B5EF4-FFF2-40B4-BE49-F238E27FC236}">
                  <a16:creationId xmlns:a16="http://schemas.microsoft.com/office/drawing/2014/main" id="{00000000-0008-0000-0100-000034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　季節商品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19050</xdr:rowOff>
        </xdr:from>
        <xdr:to>
          <xdr:col>4</xdr:col>
          <xdr:colOff>190500</xdr:colOff>
          <xdr:row>50</xdr:row>
          <xdr:rowOff>238125</xdr:rowOff>
        </xdr:to>
        <xdr:sp macro="" textlink="">
          <xdr:nvSpPr>
            <xdr:cNvPr id="76853" name="Option Button 13-1" hidden="1">
              <a:extLst>
                <a:ext uri="{63B3BB69-23CF-44E3-9099-C40C66FF867C}">
                  <a14:compatExt spid="_x0000_s76853"/>
                </a:ext>
                <a:ext uri="{FF2B5EF4-FFF2-40B4-BE49-F238E27FC236}">
                  <a16:creationId xmlns:a16="http://schemas.microsoft.com/office/drawing/2014/main" id="{00000000-0008-0000-0100-000035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　通年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0</xdr:rowOff>
        </xdr:from>
        <xdr:to>
          <xdr:col>15</xdr:col>
          <xdr:colOff>0</xdr:colOff>
          <xdr:row>53</xdr:row>
          <xdr:rowOff>0</xdr:rowOff>
        </xdr:to>
        <xdr:sp macro="" textlink="">
          <xdr:nvSpPr>
            <xdr:cNvPr id="76854" name="Group Box 13" hidden="1">
              <a:extLst>
                <a:ext uri="{63B3BB69-23CF-44E3-9099-C40C66FF867C}">
                  <a14:compatExt spid="_x0000_s76854"/>
                </a:ext>
                <a:ext uri="{FF2B5EF4-FFF2-40B4-BE49-F238E27FC236}">
                  <a16:creationId xmlns:a16="http://schemas.microsoft.com/office/drawing/2014/main" id="{00000000-0008-0000-0100-0000362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twoCellAnchor>
    <xdr:from>
      <xdr:col>18</xdr:col>
      <xdr:colOff>0</xdr:colOff>
      <xdr:row>48</xdr:row>
      <xdr:rowOff>0</xdr:rowOff>
    </xdr:from>
    <xdr:to>
      <xdr:col>19</xdr:col>
      <xdr:colOff>0</xdr:colOff>
      <xdr:row>49</xdr:row>
      <xdr:rowOff>0</xdr:rowOff>
    </xdr:to>
    <xdr:sp macro="" textlink="">
      <xdr:nvSpPr>
        <xdr:cNvPr id="8" name="正方形/長方形 12">
          <a:extLst>
            <a:ext uri="{FF2B5EF4-FFF2-40B4-BE49-F238E27FC236}">
              <a16:creationId xmlns:a16="http://schemas.microsoft.com/office/drawing/2014/main" id="{01B3691D-E06C-4A9D-94A0-429F82415D04}"/>
            </a:ext>
          </a:extLst>
        </xdr:cNvPr>
        <xdr:cNvSpPr/>
      </xdr:nvSpPr>
      <xdr:spPr>
        <a:xfrm>
          <a:off x="7786688" y="11972925"/>
          <a:ext cx="400050" cy="252413"/>
        </a:xfrm>
        <a:prstGeom prst="rect">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9525</xdr:colOff>
          <xdr:row>49</xdr:row>
          <xdr:rowOff>9525</xdr:rowOff>
        </xdr:from>
        <xdr:to>
          <xdr:col>4</xdr:col>
          <xdr:colOff>190500</xdr:colOff>
          <xdr:row>50</xdr:row>
          <xdr:rowOff>9525</xdr:rowOff>
        </xdr:to>
        <xdr:sp macro="" textlink="">
          <xdr:nvSpPr>
            <xdr:cNvPr id="76855" name="Check Box 12" hidden="1">
              <a:extLst>
                <a:ext uri="{63B3BB69-23CF-44E3-9099-C40C66FF867C}">
                  <a14:compatExt spid="_x0000_s76855"/>
                </a:ext>
                <a:ext uri="{FF2B5EF4-FFF2-40B4-BE49-F238E27FC236}">
                  <a16:creationId xmlns:a16="http://schemas.microsoft.com/office/drawing/2014/main" id="{00000000-0008-0000-0100-000037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　特記事項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47</xdr:row>
          <xdr:rowOff>19050</xdr:rowOff>
        </xdr:from>
        <xdr:to>
          <xdr:col>7</xdr:col>
          <xdr:colOff>333375</xdr:colOff>
          <xdr:row>47</xdr:row>
          <xdr:rowOff>238125</xdr:rowOff>
        </xdr:to>
        <xdr:sp macro="" textlink="">
          <xdr:nvSpPr>
            <xdr:cNvPr id="76856" name="Option Button 12-2" hidden="1">
              <a:extLst>
                <a:ext uri="{63B3BB69-23CF-44E3-9099-C40C66FF867C}">
                  <a14:compatExt spid="_x0000_s76856"/>
                </a:ext>
                <a:ext uri="{FF2B5EF4-FFF2-40B4-BE49-F238E27FC236}">
                  <a16:creationId xmlns:a16="http://schemas.microsoft.com/office/drawing/2014/main" id="{00000000-0008-0000-0100-000038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　季節商品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19050</xdr:rowOff>
        </xdr:from>
        <xdr:to>
          <xdr:col>4</xdr:col>
          <xdr:colOff>190500</xdr:colOff>
          <xdr:row>47</xdr:row>
          <xdr:rowOff>238125</xdr:rowOff>
        </xdr:to>
        <xdr:sp macro="" textlink="">
          <xdr:nvSpPr>
            <xdr:cNvPr id="76857" name="Option Button 12-1" hidden="1">
              <a:extLst>
                <a:ext uri="{63B3BB69-23CF-44E3-9099-C40C66FF867C}">
                  <a14:compatExt spid="_x0000_s76857"/>
                </a:ext>
                <a:ext uri="{FF2B5EF4-FFF2-40B4-BE49-F238E27FC236}">
                  <a16:creationId xmlns:a16="http://schemas.microsoft.com/office/drawing/2014/main" id="{00000000-0008-0000-0100-000039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　通年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0</xdr:rowOff>
        </xdr:from>
        <xdr:to>
          <xdr:col>14</xdr:col>
          <xdr:colOff>314325</xdr:colOff>
          <xdr:row>50</xdr:row>
          <xdr:rowOff>0</xdr:rowOff>
        </xdr:to>
        <xdr:sp macro="" textlink="">
          <xdr:nvSpPr>
            <xdr:cNvPr id="76858" name="Group Box 12" hidden="1">
              <a:extLst>
                <a:ext uri="{63B3BB69-23CF-44E3-9099-C40C66FF867C}">
                  <a14:compatExt spid="_x0000_s76858"/>
                </a:ext>
                <a:ext uri="{FF2B5EF4-FFF2-40B4-BE49-F238E27FC236}">
                  <a16:creationId xmlns:a16="http://schemas.microsoft.com/office/drawing/2014/main" id="{00000000-0008-0000-0100-00003A2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twoCellAnchor>
    <xdr:from>
      <xdr:col>17</xdr:col>
      <xdr:colOff>0</xdr:colOff>
      <xdr:row>43</xdr:row>
      <xdr:rowOff>228600</xdr:rowOff>
    </xdr:from>
    <xdr:to>
      <xdr:col>18</xdr:col>
      <xdr:colOff>0</xdr:colOff>
      <xdr:row>44</xdr:row>
      <xdr:rowOff>228600</xdr:rowOff>
    </xdr:to>
    <xdr:sp macro="" textlink="">
      <xdr:nvSpPr>
        <xdr:cNvPr id="9" name="正方形/長方形 11">
          <a:extLst>
            <a:ext uri="{FF2B5EF4-FFF2-40B4-BE49-F238E27FC236}">
              <a16:creationId xmlns:a16="http://schemas.microsoft.com/office/drawing/2014/main" id="{7838A6F6-CE99-4B74-A7E3-E36035663E97}"/>
            </a:ext>
          </a:extLst>
        </xdr:cNvPr>
        <xdr:cNvSpPr/>
      </xdr:nvSpPr>
      <xdr:spPr>
        <a:xfrm>
          <a:off x="7386638" y="10939463"/>
          <a:ext cx="400050" cy="252412"/>
        </a:xfrm>
        <a:prstGeom prst="rect">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0</xdr:colOff>
          <xdr:row>45</xdr:row>
          <xdr:rowOff>28575</xdr:rowOff>
        </xdr:from>
        <xdr:to>
          <xdr:col>10</xdr:col>
          <xdr:colOff>142875</xdr:colOff>
          <xdr:row>46</xdr:row>
          <xdr:rowOff>0</xdr:rowOff>
        </xdr:to>
        <xdr:sp macro="" textlink="">
          <xdr:nvSpPr>
            <xdr:cNvPr id="76859" name="Check Box 11-5" hidden="1">
              <a:extLst>
                <a:ext uri="{63B3BB69-23CF-44E3-9099-C40C66FF867C}">
                  <a14:compatExt spid="_x0000_s76859"/>
                </a:ext>
                <a:ext uri="{FF2B5EF4-FFF2-40B4-BE49-F238E27FC236}">
                  <a16:creationId xmlns:a16="http://schemas.microsoft.com/office/drawing/2014/main" id="{00000000-0008-0000-0100-00003B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45</xdr:row>
          <xdr:rowOff>28575</xdr:rowOff>
        </xdr:from>
        <xdr:to>
          <xdr:col>8</xdr:col>
          <xdr:colOff>314325</xdr:colOff>
          <xdr:row>46</xdr:row>
          <xdr:rowOff>0</xdr:rowOff>
        </xdr:to>
        <xdr:sp macro="" textlink="">
          <xdr:nvSpPr>
            <xdr:cNvPr id="76860" name="Check Box 11-4" hidden="1">
              <a:extLst>
                <a:ext uri="{63B3BB69-23CF-44E3-9099-C40C66FF867C}">
                  <a14:compatExt spid="_x0000_s76860"/>
                </a:ext>
                <a:ext uri="{FF2B5EF4-FFF2-40B4-BE49-F238E27FC236}">
                  <a16:creationId xmlns:a16="http://schemas.microsoft.com/office/drawing/2014/main" id="{00000000-0008-0000-0100-00003C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　離島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45</xdr:row>
          <xdr:rowOff>28575</xdr:rowOff>
        </xdr:from>
        <xdr:to>
          <xdr:col>7</xdr:col>
          <xdr:colOff>38100</xdr:colOff>
          <xdr:row>46</xdr:row>
          <xdr:rowOff>0</xdr:rowOff>
        </xdr:to>
        <xdr:sp macro="" textlink="">
          <xdr:nvSpPr>
            <xdr:cNvPr id="76861" name="Check Box 11-3" hidden="1">
              <a:extLst>
                <a:ext uri="{63B3BB69-23CF-44E3-9099-C40C66FF867C}">
                  <a14:compatExt spid="_x0000_s76861"/>
                </a:ext>
                <a:ext uri="{FF2B5EF4-FFF2-40B4-BE49-F238E27FC236}">
                  <a16:creationId xmlns:a16="http://schemas.microsoft.com/office/drawing/2014/main" id="{00000000-0008-0000-0100-00003D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　沖縄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619125</xdr:colOff>
          <xdr:row>45</xdr:row>
          <xdr:rowOff>19050</xdr:rowOff>
        </xdr:from>
        <xdr:to>
          <xdr:col>5</xdr:col>
          <xdr:colOff>200025</xdr:colOff>
          <xdr:row>46</xdr:row>
          <xdr:rowOff>19050</xdr:rowOff>
        </xdr:to>
        <xdr:sp macro="" textlink="">
          <xdr:nvSpPr>
            <xdr:cNvPr id="76862" name="Check Box 11-2" hidden="1">
              <a:extLst>
                <a:ext uri="{63B3BB69-23CF-44E3-9099-C40C66FF867C}">
                  <a14:compatExt spid="_x0000_s76862"/>
                </a:ext>
                <a:ext uri="{FF2B5EF4-FFF2-40B4-BE49-F238E27FC236}">
                  <a16:creationId xmlns:a16="http://schemas.microsoft.com/office/drawing/2014/main" id="{00000000-0008-0000-0100-00003E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　北海道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45</xdr:row>
          <xdr:rowOff>28575</xdr:rowOff>
        </xdr:from>
        <xdr:to>
          <xdr:col>4</xdr:col>
          <xdr:colOff>19050</xdr:colOff>
          <xdr:row>46</xdr:row>
          <xdr:rowOff>0</xdr:rowOff>
        </xdr:to>
        <xdr:sp macro="" textlink="">
          <xdr:nvSpPr>
            <xdr:cNvPr id="76863" name="Check Box 11-1" hidden="1">
              <a:extLst>
                <a:ext uri="{63B3BB69-23CF-44E3-9099-C40C66FF867C}">
                  <a14:compatExt spid="_x0000_s76863"/>
                </a:ext>
                <a:ext uri="{FF2B5EF4-FFF2-40B4-BE49-F238E27FC236}">
                  <a16:creationId xmlns:a16="http://schemas.microsoft.com/office/drawing/2014/main" id="{00000000-0008-0000-0100-00003F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　なし</a:t>
              </a:r>
            </a:p>
          </xdr:txBody>
        </xdr:sp>
        <xdr:clientData/>
      </xdr:twoCellAnchor>
    </mc:Choice>
    <mc:Fallback/>
  </mc:AlternateContent>
  <xdr:oneCellAnchor>
    <xdr:from>
      <xdr:col>0</xdr:col>
      <xdr:colOff>0</xdr:colOff>
      <xdr:row>45</xdr:row>
      <xdr:rowOff>0</xdr:rowOff>
    </xdr:from>
    <xdr:ext cx="1362074" cy="495299"/>
    <xdr:sp macro="" textlink="">
      <xdr:nvSpPr>
        <xdr:cNvPr id="10" name="テキスト ボックス 11">
          <a:extLst>
            <a:ext uri="{FF2B5EF4-FFF2-40B4-BE49-F238E27FC236}">
              <a16:creationId xmlns:a16="http://schemas.microsoft.com/office/drawing/2014/main" id="{C1F1C38C-30B8-4AFA-95A2-77B737A2B2A1}"/>
            </a:ext>
          </a:extLst>
        </xdr:cNvPr>
        <xdr:cNvSpPr txBox="1"/>
      </xdr:nvSpPr>
      <xdr:spPr>
        <a:xfrm>
          <a:off x="0" y="11215688"/>
          <a:ext cx="1362074" cy="495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36000" tIns="0" rIns="0" bIns="0" rtlCol="0" anchor="ctr" anchorCtr="0">
          <a:noAutofit/>
        </a:bodyPr>
        <a:lstStyle/>
        <a:p>
          <a:r>
            <a:rPr kumimoji="1" lang="en-US" altLang="ja-JP" sz="1100">
              <a:latin typeface="Meiryo UI" panose="020B0604030504040204" pitchFamily="50" charset="-128"/>
              <a:ea typeface="Meiryo UI" panose="020B0604030504040204" pitchFamily="50" charset="-128"/>
            </a:rPr>
            <a:t>12</a:t>
          </a:r>
          <a:r>
            <a:rPr kumimoji="1" lang="ja-JP" altLang="en-US" sz="1100">
              <a:latin typeface="Meiryo UI" panose="020B0604030504040204" pitchFamily="50" charset="-128"/>
              <a:ea typeface="Meiryo UI" panose="020B0604030504040204" pitchFamily="50" charset="-128"/>
            </a:rPr>
            <a:t>　配送不可ｴﾘｱ</a:t>
          </a:r>
          <a:r>
            <a:rPr kumimoji="1" lang="en-US" altLang="ja-JP" sz="1100">
              <a:latin typeface="Meiryo UI" panose="020B0604030504040204" pitchFamily="50" charset="-128"/>
              <a:ea typeface="Meiryo UI" panose="020B0604030504040204" pitchFamily="50" charset="-128"/>
            </a:rPr>
            <a:t>※</a:t>
          </a:r>
          <a:endParaRPr kumimoji="1" lang="ja-JP" altLang="en-US" sz="1100">
            <a:latin typeface="Meiryo UI" panose="020B0604030504040204" pitchFamily="50" charset="-128"/>
            <a:ea typeface="Meiryo UI" panose="020B0604030504040204" pitchFamily="50" charset="-128"/>
          </a:endParaRPr>
        </a:p>
      </xdr:txBody>
    </xdr:sp>
    <xdr:clientData/>
  </xdr:oneCellAnchor>
  <mc:AlternateContent xmlns:mc="http://schemas.openxmlformats.org/markup-compatibility/2006">
    <mc:Choice xmlns:a14="http://schemas.microsoft.com/office/drawing/2010/main" Requires="a14">
      <xdr:twoCellAnchor editAs="oneCell">
        <xdr:from>
          <xdr:col>3</xdr:col>
          <xdr:colOff>14287</xdr:colOff>
          <xdr:row>42</xdr:row>
          <xdr:rowOff>238126</xdr:rowOff>
        </xdr:from>
        <xdr:to>
          <xdr:col>3</xdr:col>
          <xdr:colOff>442912</xdr:colOff>
          <xdr:row>43</xdr:row>
          <xdr:rowOff>204788</xdr:rowOff>
        </xdr:to>
        <xdr:sp macro="" textlink="">
          <xdr:nvSpPr>
            <xdr:cNvPr id="76864" name="Option Button 10-3" hidden="1">
              <a:extLst>
                <a:ext uri="{63B3BB69-23CF-44E3-9099-C40C66FF867C}">
                  <a14:compatExt spid="_x0000_s76864"/>
                </a:ext>
                <a:ext uri="{FF2B5EF4-FFF2-40B4-BE49-F238E27FC236}">
                  <a16:creationId xmlns:a16="http://schemas.microsoft.com/office/drawing/2014/main" id="{00000000-0008-0000-0100-000040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14288</xdr:colOff>
          <xdr:row>41</xdr:row>
          <xdr:rowOff>242888</xdr:rowOff>
        </xdr:from>
        <xdr:to>
          <xdr:col>3</xdr:col>
          <xdr:colOff>442913</xdr:colOff>
          <xdr:row>42</xdr:row>
          <xdr:rowOff>242888</xdr:rowOff>
        </xdr:to>
        <xdr:sp macro="" textlink="">
          <xdr:nvSpPr>
            <xdr:cNvPr id="76865" name="Option Button 10-2" hidden="1">
              <a:extLst>
                <a:ext uri="{63B3BB69-23CF-44E3-9099-C40C66FF867C}">
                  <a14:compatExt spid="_x0000_s76865"/>
                </a:ext>
                <a:ext uri="{FF2B5EF4-FFF2-40B4-BE49-F238E27FC236}">
                  <a16:creationId xmlns:a16="http://schemas.microsoft.com/office/drawing/2014/main" id="{00000000-0008-0000-0100-000041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xdr:colOff>
          <xdr:row>43</xdr:row>
          <xdr:rowOff>252410</xdr:rowOff>
        </xdr:from>
        <xdr:to>
          <xdr:col>3</xdr:col>
          <xdr:colOff>442912</xdr:colOff>
          <xdr:row>44</xdr:row>
          <xdr:rowOff>219073</xdr:rowOff>
        </xdr:to>
        <xdr:sp macro="" textlink="">
          <xdr:nvSpPr>
            <xdr:cNvPr id="76866" name="Option Button 10-1" hidden="1">
              <a:extLst>
                <a:ext uri="{63B3BB69-23CF-44E3-9099-C40C66FF867C}">
                  <a14:compatExt spid="_x0000_s76866"/>
                </a:ext>
                <a:ext uri="{FF2B5EF4-FFF2-40B4-BE49-F238E27FC236}">
                  <a16:creationId xmlns:a16="http://schemas.microsoft.com/office/drawing/2014/main" id="{00000000-0008-0000-0100-000042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0</xdr:rowOff>
        </xdr:from>
        <xdr:to>
          <xdr:col>14</xdr:col>
          <xdr:colOff>314325</xdr:colOff>
          <xdr:row>45</xdr:row>
          <xdr:rowOff>0</xdr:rowOff>
        </xdr:to>
        <xdr:sp macro="" textlink="">
          <xdr:nvSpPr>
            <xdr:cNvPr id="76867" name="Group Box 10" hidden="1">
              <a:extLst>
                <a:ext uri="{63B3BB69-23CF-44E3-9099-C40C66FF867C}">
                  <a14:compatExt spid="_x0000_s76867"/>
                </a:ext>
                <a:ext uri="{FF2B5EF4-FFF2-40B4-BE49-F238E27FC236}">
                  <a16:creationId xmlns:a16="http://schemas.microsoft.com/office/drawing/2014/main" id="{00000000-0008-0000-0100-0000432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twoCellAnchor>
    <xdr:from>
      <xdr:col>17</xdr:col>
      <xdr:colOff>23812</xdr:colOff>
      <xdr:row>38</xdr:row>
      <xdr:rowOff>247651</xdr:rowOff>
    </xdr:from>
    <xdr:to>
      <xdr:col>18</xdr:col>
      <xdr:colOff>23812</xdr:colOff>
      <xdr:row>40</xdr:row>
      <xdr:rowOff>247651</xdr:rowOff>
    </xdr:to>
    <xdr:sp macro="" textlink="">
      <xdr:nvSpPr>
        <xdr:cNvPr id="11" name="正方形/長方形 9">
          <a:extLst>
            <a:ext uri="{FF2B5EF4-FFF2-40B4-BE49-F238E27FC236}">
              <a16:creationId xmlns:a16="http://schemas.microsoft.com/office/drawing/2014/main" id="{2E59D7E3-80B9-4220-B4E3-49F1AF1D4340}"/>
            </a:ext>
          </a:extLst>
        </xdr:cNvPr>
        <xdr:cNvSpPr/>
      </xdr:nvSpPr>
      <xdr:spPr>
        <a:xfrm>
          <a:off x="7410450" y="9696451"/>
          <a:ext cx="400050" cy="504825"/>
        </a:xfrm>
        <a:prstGeom prst="rect">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0</xdr:colOff>
          <xdr:row>35</xdr:row>
          <xdr:rowOff>0</xdr:rowOff>
        </xdr:from>
        <xdr:to>
          <xdr:col>10</xdr:col>
          <xdr:colOff>314325</xdr:colOff>
          <xdr:row>36</xdr:row>
          <xdr:rowOff>0</xdr:rowOff>
        </xdr:to>
        <xdr:sp macro="" textlink="">
          <xdr:nvSpPr>
            <xdr:cNvPr id="76868" name="Option Button 7-2-2" hidden="1">
              <a:extLst>
                <a:ext uri="{63B3BB69-23CF-44E3-9099-C40C66FF867C}">
                  <a14:compatExt spid="_x0000_s76868"/>
                </a:ext>
                <a:ext uri="{FF2B5EF4-FFF2-40B4-BE49-F238E27FC236}">
                  <a16:creationId xmlns:a16="http://schemas.microsoft.com/office/drawing/2014/main" id="{00000000-0008-0000-0100-000044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　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35</xdr:row>
          <xdr:rowOff>0</xdr:rowOff>
        </xdr:from>
        <xdr:to>
          <xdr:col>7</xdr:col>
          <xdr:colOff>333375</xdr:colOff>
          <xdr:row>36</xdr:row>
          <xdr:rowOff>0</xdr:rowOff>
        </xdr:to>
        <xdr:sp macro="" textlink="">
          <xdr:nvSpPr>
            <xdr:cNvPr id="76869" name="Option Button 7-2-1" hidden="1">
              <a:extLst>
                <a:ext uri="{63B3BB69-23CF-44E3-9099-C40C66FF867C}">
                  <a14:compatExt spid="_x0000_s76869"/>
                </a:ext>
                <a:ext uri="{FF2B5EF4-FFF2-40B4-BE49-F238E27FC236}">
                  <a16:creationId xmlns:a16="http://schemas.microsoft.com/office/drawing/2014/main" id="{00000000-0008-0000-0100-000045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　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0</xdr:rowOff>
        </xdr:from>
        <xdr:to>
          <xdr:col>14</xdr:col>
          <xdr:colOff>314325</xdr:colOff>
          <xdr:row>36</xdr:row>
          <xdr:rowOff>0</xdr:rowOff>
        </xdr:to>
        <xdr:sp macro="" textlink="">
          <xdr:nvSpPr>
            <xdr:cNvPr id="76870" name="Group Box 7-2" hidden="1">
              <a:extLst>
                <a:ext uri="{63B3BB69-23CF-44E3-9099-C40C66FF867C}">
                  <a14:compatExt spid="_x0000_s76870"/>
                </a:ext>
                <a:ext uri="{FF2B5EF4-FFF2-40B4-BE49-F238E27FC236}">
                  <a16:creationId xmlns:a16="http://schemas.microsoft.com/office/drawing/2014/main" id="{00000000-0008-0000-0100-0000462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34</xdr:row>
          <xdr:rowOff>0</xdr:rowOff>
        </xdr:from>
        <xdr:to>
          <xdr:col>10</xdr:col>
          <xdr:colOff>314325</xdr:colOff>
          <xdr:row>35</xdr:row>
          <xdr:rowOff>0</xdr:rowOff>
        </xdr:to>
        <xdr:sp macro="" textlink="">
          <xdr:nvSpPr>
            <xdr:cNvPr id="76871" name="Option Button 7-1-2" hidden="1">
              <a:extLst>
                <a:ext uri="{63B3BB69-23CF-44E3-9099-C40C66FF867C}">
                  <a14:compatExt spid="_x0000_s76871"/>
                </a:ext>
                <a:ext uri="{FF2B5EF4-FFF2-40B4-BE49-F238E27FC236}">
                  <a16:creationId xmlns:a16="http://schemas.microsoft.com/office/drawing/2014/main" id="{00000000-0008-0000-0100-000047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　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34</xdr:row>
          <xdr:rowOff>0</xdr:rowOff>
        </xdr:from>
        <xdr:to>
          <xdr:col>7</xdr:col>
          <xdr:colOff>333375</xdr:colOff>
          <xdr:row>35</xdr:row>
          <xdr:rowOff>0</xdr:rowOff>
        </xdr:to>
        <xdr:sp macro="" textlink="">
          <xdr:nvSpPr>
            <xdr:cNvPr id="76872" name="Option Button 7-1-1" hidden="1">
              <a:extLst>
                <a:ext uri="{63B3BB69-23CF-44E3-9099-C40C66FF867C}">
                  <a14:compatExt spid="_x0000_s76872"/>
                </a:ext>
                <a:ext uri="{FF2B5EF4-FFF2-40B4-BE49-F238E27FC236}">
                  <a16:creationId xmlns:a16="http://schemas.microsoft.com/office/drawing/2014/main" id="{00000000-0008-0000-0100-000048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　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xdr:row>
          <xdr:rowOff>0</xdr:rowOff>
        </xdr:from>
        <xdr:to>
          <xdr:col>14</xdr:col>
          <xdr:colOff>314325</xdr:colOff>
          <xdr:row>35</xdr:row>
          <xdr:rowOff>0</xdr:rowOff>
        </xdr:to>
        <xdr:sp macro="" textlink="">
          <xdr:nvSpPr>
            <xdr:cNvPr id="76873" name="Group Box 7-1" hidden="1">
              <a:extLst>
                <a:ext uri="{63B3BB69-23CF-44E3-9099-C40C66FF867C}">
                  <a14:compatExt spid="_x0000_s76873"/>
                </a:ext>
                <a:ext uri="{FF2B5EF4-FFF2-40B4-BE49-F238E27FC236}">
                  <a16:creationId xmlns:a16="http://schemas.microsoft.com/office/drawing/2014/main" id="{00000000-0008-0000-0100-0000492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oneCellAnchor>
    <xdr:from>
      <xdr:col>0</xdr:col>
      <xdr:colOff>0</xdr:colOff>
      <xdr:row>34</xdr:row>
      <xdr:rowOff>0</xdr:rowOff>
    </xdr:from>
    <xdr:ext cx="1362074" cy="495300"/>
    <xdr:sp macro="" textlink="">
      <xdr:nvSpPr>
        <xdr:cNvPr id="12" name="テキスト ボックス 7">
          <a:extLst>
            <a:ext uri="{FF2B5EF4-FFF2-40B4-BE49-F238E27FC236}">
              <a16:creationId xmlns:a16="http://schemas.microsoft.com/office/drawing/2014/main" id="{2EE64552-1C02-4607-AD4C-6F1F03C95F0A}"/>
            </a:ext>
          </a:extLst>
        </xdr:cNvPr>
        <xdr:cNvSpPr txBox="1"/>
      </xdr:nvSpPr>
      <xdr:spPr>
        <a:xfrm>
          <a:off x="0" y="8415338"/>
          <a:ext cx="1362074" cy="495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36000" tIns="0" rIns="0" bIns="0" rtlCol="0" anchor="ctr" anchorCtr="0">
          <a:noAutofit/>
        </a:bodyPr>
        <a:lstStyle/>
        <a:p>
          <a:r>
            <a:rPr kumimoji="1" lang="en-US" altLang="ja-JP" sz="1100">
              <a:latin typeface="Meiryo UI" panose="020B0604030504040204" pitchFamily="50" charset="-128"/>
              <a:ea typeface="Meiryo UI" panose="020B0604030504040204" pitchFamily="50" charset="-128"/>
            </a:rPr>
            <a:t>8</a:t>
          </a:r>
          <a:r>
            <a:rPr kumimoji="1" lang="ja-JP" altLang="en-US" sz="1100">
              <a:latin typeface="Meiryo UI" panose="020B0604030504040204" pitchFamily="50" charset="-128"/>
              <a:ea typeface="Meiryo UI" panose="020B0604030504040204" pitchFamily="50" charset="-128"/>
            </a:rPr>
            <a:t>　贈答用対応</a:t>
          </a:r>
          <a:r>
            <a:rPr kumimoji="1" lang="en-US" altLang="ja-JP" sz="1100">
              <a:latin typeface="Meiryo UI" panose="020B0604030504040204" pitchFamily="50" charset="-128"/>
              <a:ea typeface="Meiryo UI" panose="020B0604030504040204" pitchFamily="50" charset="-128"/>
            </a:rPr>
            <a:t>※</a:t>
          </a:r>
          <a:endParaRPr kumimoji="1" lang="ja-JP" altLang="en-US" sz="1100">
            <a:latin typeface="Meiryo UI" panose="020B0604030504040204" pitchFamily="50" charset="-128"/>
            <a:ea typeface="Meiryo UI" panose="020B0604030504040204" pitchFamily="50" charset="-128"/>
          </a:endParaRPr>
        </a:p>
      </xdr:txBody>
    </xdr:sp>
    <xdr:clientData/>
  </xdr:oneCellAnchor>
  <mc:AlternateContent xmlns:mc="http://schemas.openxmlformats.org/markup-compatibility/2006">
    <mc:Choice xmlns:a14="http://schemas.microsoft.com/office/drawing/2010/main" Requires="a14">
      <xdr:twoCellAnchor editAs="oneCell">
        <xdr:from>
          <xdr:col>6</xdr:col>
          <xdr:colOff>0</xdr:colOff>
          <xdr:row>32</xdr:row>
          <xdr:rowOff>0</xdr:rowOff>
        </xdr:from>
        <xdr:to>
          <xdr:col>7</xdr:col>
          <xdr:colOff>333375</xdr:colOff>
          <xdr:row>33</xdr:row>
          <xdr:rowOff>0</xdr:rowOff>
        </xdr:to>
        <xdr:sp macro="" textlink="">
          <xdr:nvSpPr>
            <xdr:cNvPr id="76874" name="Option Button 6-2" hidden="1">
              <a:extLst>
                <a:ext uri="{63B3BB69-23CF-44E3-9099-C40C66FF867C}">
                  <a14:compatExt spid="_x0000_s76874"/>
                </a:ext>
                <a:ext uri="{FF2B5EF4-FFF2-40B4-BE49-F238E27FC236}">
                  <a16:creationId xmlns:a16="http://schemas.microsoft.com/office/drawing/2014/main" id="{00000000-0008-0000-0100-00004A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32</xdr:row>
          <xdr:rowOff>0</xdr:rowOff>
        </xdr:from>
        <xdr:to>
          <xdr:col>4</xdr:col>
          <xdr:colOff>190500</xdr:colOff>
          <xdr:row>33</xdr:row>
          <xdr:rowOff>0</xdr:rowOff>
        </xdr:to>
        <xdr:sp macro="" textlink="">
          <xdr:nvSpPr>
            <xdr:cNvPr id="76875" name="Option Button 6-1" hidden="1">
              <a:extLst>
                <a:ext uri="{63B3BB69-23CF-44E3-9099-C40C66FF867C}">
                  <a14:compatExt spid="_x0000_s76875"/>
                </a:ext>
                <a:ext uri="{FF2B5EF4-FFF2-40B4-BE49-F238E27FC236}">
                  <a16:creationId xmlns:a16="http://schemas.microsoft.com/office/drawing/2014/main" id="{00000000-0008-0000-0100-00004B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32</xdr:row>
          <xdr:rowOff>0</xdr:rowOff>
        </xdr:from>
        <xdr:to>
          <xdr:col>14</xdr:col>
          <xdr:colOff>314325</xdr:colOff>
          <xdr:row>33</xdr:row>
          <xdr:rowOff>0</xdr:rowOff>
        </xdr:to>
        <xdr:sp macro="" textlink="">
          <xdr:nvSpPr>
            <xdr:cNvPr id="76876" name="Group Box 6" hidden="1">
              <a:extLst>
                <a:ext uri="{63B3BB69-23CF-44E3-9099-C40C66FF867C}">
                  <a14:compatExt spid="_x0000_s76876"/>
                </a:ext>
                <a:ext uri="{FF2B5EF4-FFF2-40B4-BE49-F238E27FC236}">
                  <a16:creationId xmlns:a16="http://schemas.microsoft.com/office/drawing/2014/main" id="{00000000-0008-0000-0100-00004C2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oneCellAnchor>
    <xdr:from>
      <xdr:col>0</xdr:col>
      <xdr:colOff>0</xdr:colOff>
      <xdr:row>32</xdr:row>
      <xdr:rowOff>0</xdr:rowOff>
    </xdr:from>
    <xdr:ext cx="1362074" cy="495300"/>
    <xdr:sp macro="" textlink="">
      <xdr:nvSpPr>
        <xdr:cNvPr id="13" name="テキスト ボックス 6">
          <a:extLst>
            <a:ext uri="{FF2B5EF4-FFF2-40B4-BE49-F238E27FC236}">
              <a16:creationId xmlns:a16="http://schemas.microsoft.com/office/drawing/2014/main" id="{2EF6EE6E-2A2B-463E-937E-CA7298C8B83C}"/>
            </a:ext>
          </a:extLst>
        </xdr:cNvPr>
        <xdr:cNvSpPr txBox="1"/>
      </xdr:nvSpPr>
      <xdr:spPr>
        <a:xfrm>
          <a:off x="0" y="7910513"/>
          <a:ext cx="1362074" cy="495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36000" tIns="0" rIns="0" bIns="0" rtlCol="0" anchor="ctr" anchorCtr="0">
          <a:noAutofit/>
        </a:bodyPr>
        <a:lstStyle/>
        <a:p>
          <a:r>
            <a:rPr kumimoji="1" lang="en-US" altLang="ja-JP" sz="1100">
              <a:latin typeface="Meiryo UI" panose="020B0604030504040204" pitchFamily="50" charset="-128"/>
              <a:ea typeface="Meiryo UI" panose="020B0604030504040204" pitchFamily="50" charset="-128"/>
            </a:rPr>
            <a:t>7</a:t>
          </a:r>
          <a:r>
            <a:rPr kumimoji="1" lang="ja-JP" altLang="en-US" sz="1100">
              <a:latin typeface="Meiryo UI" panose="020B0604030504040204" pitchFamily="50" charset="-128"/>
              <a:ea typeface="Meiryo UI" panose="020B0604030504040204" pitchFamily="50" charset="-128"/>
            </a:rPr>
            <a:t>　定期コース</a:t>
          </a:r>
          <a:r>
            <a:rPr kumimoji="1" lang="en-US" altLang="ja-JP" sz="1100">
              <a:latin typeface="Meiryo UI" panose="020B0604030504040204" pitchFamily="50" charset="-128"/>
              <a:ea typeface="Meiryo UI" panose="020B0604030504040204" pitchFamily="50" charset="-128"/>
            </a:rPr>
            <a:t>※</a:t>
          </a:r>
          <a:endParaRPr kumimoji="1" lang="ja-JP" altLang="en-US" sz="1100">
            <a:latin typeface="Meiryo UI" panose="020B0604030504040204" pitchFamily="50" charset="-128"/>
            <a:ea typeface="Meiryo UI" panose="020B0604030504040204" pitchFamily="50" charset="-128"/>
          </a:endParaRPr>
        </a:p>
      </xdr:txBody>
    </xdr:sp>
    <xdr:clientData/>
  </xdr:oneCellAnchor>
  <xdr:twoCellAnchor>
    <xdr:from>
      <xdr:col>17</xdr:col>
      <xdr:colOff>0</xdr:colOff>
      <xdr:row>27</xdr:row>
      <xdr:rowOff>252412</xdr:rowOff>
    </xdr:from>
    <xdr:to>
      <xdr:col>18</xdr:col>
      <xdr:colOff>0</xdr:colOff>
      <xdr:row>28</xdr:row>
      <xdr:rowOff>252411</xdr:rowOff>
    </xdr:to>
    <xdr:sp macro="" textlink="">
      <xdr:nvSpPr>
        <xdr:cNvPr id="14" name="正方形/長方形 5">
          <a:extLst>
            <a:ext uri="{FF2B5EF4-FFF2-40B4-BE49-F238E27FC236}">
              <a16:creationId xmlns:a16="http://schemas.microsoft.com/office/drawing/2014/main" id="{991C560F-B0B3-46C8-AAA8-048D1A84966E}"/>
            </a:ext>
          </a:extLst>
        </xdr:cNvPr>
        <xdr:cNvSpPr/>
      </xdr:nvSpPr>
      <xdr:spPr>
        <a:xfrm>
          <a:off x="7386638" y="6900862"/>
          <a:ext cx="400050" cy="252412"/>
        </a:xfrm>
        <a:prstGeom prst="rect">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14</xdr:col>
          <xdr:colOff>0</xdr:colOff>
          <xdr:row>31</xdr:row>
          <xdr:rowOff>0</xdr:rowOff>
        </xdr:from>
        <xdr:to>
          <xdr:col>15</xdr:col>
          <xdr:colOff>323850</xdr:colOff>
          <xdr:row>32</xdr:row>
          <xdr:rowOff>0</xdr:rowOff>
        </xdr:to>
        <xdr:sp macro="" textlink="">
          <xdr:nvSpPr>
            <xdr:cNvPr id="76877" name="Check Box 5-3" hidden="1">
              <a:extLst>
                <a:ext uri="{63B3BB69-23CF-44E3-9099-C40C66FF867C}">
                  <a14:compatExt spid="_x0000_s76877"/>
                </a:ext>
                <a:ext uri="{FF2B5EF4-FFF2-40B4-BE49-F238E27FC236}">
                  <a16:creationId xmlns:a16="http://schemas.microsoft.com/office/drawing/2014/main" id="{00000000-0008-0000-0100-00004D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配送なし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30</xdr:row>
          <xdr:rowOff>0</xdr:rowOff>
        </xdr:from>
        <xdr:to>
          <xdr:col>14</xdr:col>
          <xdr:colOff>0</xdr:colOff>
          <xdr:row>31</xdr:row>
          <xdr:rowOff>0</xdr:rowOff>
        </xdr:to>
        <xdr:sp macro="" textlink="">
          <xdr:nvSpPr>
            <xdr:cNvPr id="76878" name="Option Button 5-2-4" hidden="1">
              <a:extLst>
                <a:ext uri="{63B3BB69-23CF-44E3-9099-C40C66FF867C}">
                  <a14:compatExt spid="_x0000_s76878"/>
                </a:ext>
                <a:ext uri="{FF2B5EF4-FFF2-40B4-BE49-F238E27FC236}">
                  <a16:creationId xmlns:a16="http://schemas.microsoft.com/office/drawing/2014/main" id="{00000000-0008-0000-0100-00004E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30</xdr:row>
          <xdr:rowOff>0</xdr:rowOff>
        </xdr:from>
        <xdr:to>
          <xdr:col>10</xdr:col>
          <xdr:colOff>314325</xdr:colOff>
          <xdr:row>31</xdr:row>
          <xdr:rowOff>0</xdr:rowOff>
        </xdr:to>
        <xdr:sp macro="" textlink="">
          <xdr:nvSpPr>
            <xdr:cNvPr id="76879" name="Option Button 5-2-3" hidden="1">
              <a:extLst>
                <a:ext uri="{63B3BB69-23CF-44E3-9099-C40C66FF867C}">
                  <a14:compatExt spid="_x0000_s76879"/>
                </a:ext>
                <a:ext uri="{FF2B5EF4-FFF2-40B4-BE49-F238E27FC236}">
                  <a16:creationId xmlns:a16="http://schemas.microsoft.com/office/drawing/2014/main" id="{00000000-0008-0000-0100-00004F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　ゆうパック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30</xdr:row>
          <xdr:rowOff>0</xdr:rowOff>
        </xdr:from>
        <xdr:to>
          <xdr:col>7</xdr:col>
          <xdr:colOff>333375</xdr:colOff>
          <xdr:row>31</xdr:row>
          <xdr:rowOff>0</xdr:rowOff>
        </xdr:to>
        <xdr:sp macro="" textlink="">
          <xdr:nvSpPr>
            <xdr:cNvPr id="76880" name="Option Button 5-2-2" hidden="1">
              <a:extLst>
                <a:ext uri="{63B3BB69-23CF-44E3-9099-C40C66FF867C}">
                  <a14:compatExt spid="_x0000_s76880"/>
                </a:ext>
                <a:ext uri="{FF2B5EF4-FFF2-40B4-BE49-F238E27FC236}">
                  <a16:creationId xmlns:a16="http://schemas.microsoft.com/office/drawing/2014/main" id="{00000000-0008-0000-0100-000050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　クロネコヤマト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0</xdr:rowOff>
        </xdr:from>
        <xdr:to>
          <xdr:col>4</xdr:col>
          <xdr:colOff>190500</xdr:colOff>
          <xdr:row>31</xdr:row>
          <xdr:rowOff>0</xdr:rowOff>
        </xdr:to>
        <xdr:sp macro="" textlink="">
          <xdr:nvSpPr>
            <xdr:cNvPr id="76881" name="Option Button 5-2-1" hidden="1">
              <a:extLst>
                <a:ext uri="{63B3BB69-23CF-44E3-9099-C40C66FF867C}">
                  <a14:compatExt spid="_x0000_s76881"/>
                </a:ext>
                <a:ext uri="{FF2B5EF4-FFF2-40B4-BE49-F238E27FC236}">
                  <a16:creationId xmlns:a16="http://schemas.microsoft.com/office/drawing/2014/main" id="{00000000-0008-0000-0100-000051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　佐川急便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0</xdr:rowOff>
        </xdr:from>
        <xdr:to>
          <xdr:col>14</xdr:col>
          <xdr:colOff>314325</xdr:colOff>
          <xdr:row>31</xdr:row>
          <xdr:rowOff>0</xdr:rowOff>
        </xdr:to>
        <xdr:sp macro="" textlink="">
          <xdr:nvSpPr>
            <xdr:cNvPr id="76882" name="Group Box 5-2" hidden="1">
              <a:extLst>
                <a:ext uri="{63B3BB69-23CF-44E3-9099-C40C66FF867C}">
                  <a14:compatExt spid="_x0000_s76882"/>
                </a:ext>
                <a:ext uri="{FF2B5EF4-FFF2-40B4-BE49-F238E27FC236}">
                  <a16:creationId xmlns:a16="http://schemas.microsoft.com/office/drawing/2014/main" id="{00000000-0008-0000-0100-0000522C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314325</xdr:colOff>
          <xdr:row>30</xdr:row>
          <xdr:rowOff>0</xdr:rowOff>
        </xdr:to>
        <xdr:sp macro="" textlink="">
          <xdr:nvSpPr>
            <xdr:cNvPr id="76883" name="Check Box 5-1-3" hidden="1">
              <a:extLst>
                <a:ext uri="{63B3BB69-23CF-44E3-9099-C40C66FF867C}">
                  <a14:compatExt spid="_x0000_s76883"/>
                </a:ext>
                <a:ext uri="{FF2B5EF4-FFF2-40B4-BE49-F238E27FC236}">
                  <a16:creationId xmlns:a16="http://schemas.microsoft.com/office/drawing/2014/main" id="{00000000-0008-0000-0100-000053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　冷凍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0</xdr:rowOff>
        </xdr:from>
        <xdr:to>
          <xdr:col>7</xdr:col>
          <xdr:colOff>333375</xdr:colOff>
          <xdr:row>30</xdr:row>
          <xdr:rowOff>0</xdr:rowOff>
        </xdr:to>
        <xdr:sp macro="" textlink="">
          <xdr:nvSpPr>
            <xdr:cNvPr id="76884" name="Check Box 5-1-2" hidden="1">
              <a:extLst>
                <a:ext uri="{63B3BB69-23CF-44E3-9099-C40C66FF867C}">
                  <a14:compatExt spid="_x0000_s76884"/>
                </a:ext>
                <a:ext uri="{FF2B5EF4-FFF2-40B4-BE49-F238E27FC236}">
                  <a16:creationId xmlns:a16="http://schemas.microsoft.com/office/drawing/2014/main" id="{00000000-0008-0000-0100-000054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　冷蔵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4</xdr:col>
          <xdr:colOff>190500</xdr:colOff>
          <xdr:row>30</xdr:row>
          <xdr:rowOff>0</xdr:rowOff>
        </xdr:to>
        <xdr:sp macro="" textlink="">
          <xdr:nvSpPr>
            <xdr:cNvPr id="76885" name="Check Box 5-1-1" hidden="1">
              <a:extLst>
                <a:ext uri="{63B3BB69-23CF-44E3-9099-C40C66FF867C}">
                  <a14:compatExt spid="_x0000_s76885"/>
                </a:ext>
                <a:ext uri="{FF2B5EF4-FFF2-40B4-BE49-F238E27FC236}">
                  <a16:creationId xmlns:a16="http://schemas.microsoft.com/office/drawing/2014/main" id="{00000000-0008-0000-0100-000055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　常温</a:t>
              </a:r>
            </a:p>
          </xdr:txBody>
        </xdr:sp>
        <xdr:clientData/>
      </xdr:twoCellAnchor>
    </mc:Choice>
    <mc:Fallback/>
  </mc:AlternateContent>
  <xdr:twoCellAnchor>
    <xdr:from>
      <xdr:col>17</xdr:col>
      <xdr:colOff>0</xdr:colOff>
      <xdr:row>52</xdr:row>
      <xdr:rowOff>252412</xdr:rowOff>
    </xdr:from>
    <xdr:to>
      <xdr:col>18</xdr:col>
      <xdr:colOff>0</xdr:colOff>
      <xdr:row>53</xdr:row>
      <xdr:rowOff>195261</xdr:rowOff>
    </xdr:to>
    <xdr:sp macro="" textlink="">
      <xdr:nvSpPr>
        <xdr:cNvPr id="15" name="正方形/長方形 3b">
          <a:extLst>
            <a:ext uri="{FF2B5EF4-FFF2-40B4-BE49-F238E27FC236}">
              <a16:creationId xmlns:a16="http://schemas.microsoft.com/office/drawing/2014/main" id="{01F17C70-4B93-4332-BCF1-70A4FDB4B7EA}"/>
            </a:ext>
          </a:extLst>
        </xdr:cNvPr>
        <xdr:cNvSpPr/>
      </xdr:nvSpPr>
      <xdr:spPr>
        <a:xfrm>
          <a:off x="7386638" y="13234987"/>
          <a:ext cx="400050" cy="195262"/>
        </a:xfrm>
        <a:prstGeom prst="rect">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38099</xdr:colOff>
      <xdr:row>19</xdr:row>
      <xdr:rowOff>23813</xdr:rowOff>
    </xdr:from>
    <xdr:to>
      <xdr:col>18</xdr:col>
      <xdr:colOff>38099</xdr:colOff>
      <xdr:row>20</xdr:row>
      <xdr:rowOff>23813</xdr:rowOff>
    </xdr:to>
    <xdr:sp macro="" textlink="">
      <xdr:nvSpPr>
        <xdr:cNvPr id="16" name="正方形/長方形 3">
          <a:extLst>
            <a:ext uri="{FF2B5EF4-FFF2-40B4-BE49-F238E27FC236}">
              <a16:creationId xmlns:a16="http://schemas.microsoft.com/office/drawing/2014/main" id="{AC7F21A2-7154-476B-B16A-EDEFE6175201}"/>
            </a:ext>
          </a:extLst>
        </xdr:cNvPr>
        <xdr:cNvSpPr/>
      </xdr:nvSpPr>
      <xdr:spPr>
        <a:xfrm>
          <a:off x="7424737" y="4714876"/>
          <a:ext cx="400050" cy="195262"/>
        </a:xfrm>
        <a:prstGeom prst="rect">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25400</xdr:colOff>
      <xdr:row>20</xdr:row>
      <xdr:rowOff>0</xdr:rowOff>
    </xdr:from>
    <xdr:ext cx="1362074" cy="495300"/>
    <xdr:sp macro="" textlink="">
      <xdr:nvSpPr>
        <xdr:cNvPr id="17" name="テキスト ボックス 3">
          <a:extLst>
            <a:ext uri="{FF2B5EF4-FFF2-40B4-BE49-F238E27FC236}">
              <a16:creationId xmlns:a16="http://schemas.microsoft.com/office/drawing/2014/main" id="{97912217-460F-4DE0-82DF-93736D656E9F}"/>
            </a:ext>
          </a:extLst>
        </xdr:cNvPr>
        <xdr:cNvSpPr txBox="1"/>
      </xdr:nvSpPr>
      <xdr:spPr>
        <a:xfrm>
          <a:off x="25400" y="4886325"/>
          <a:ext cx="1362074" cy="495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36000" tIns="0" rIns="0" bIns="0" rtlCol="0" anchor="ctr" anchorCtr="0">
          <a:noAutofit/>
        </a:bodyPr>
        <a:lstStyle/>
        <a:p>
          <a:r>
            <a:rPr kumimoji="1" lang="en-US" altLang="ja-JP" sz="1100">
              <a:latin typeface="Meiryo UI" panose="020B0604030504040204" pitchFamily="50" charset="-128"/>
              <a:ea typeface="Meiryo UI" panose="020B0604030504040204" pitchFamily="50" charset="-128"/>
            </a:rPr>
            <a:t>4</a:t>
          </a:r>
          <a:r>
            <a:rPr kumimoji="1" lang="ja-JP" altLang="en-US" sz="1100">
              <a:latin typeface="Meiryo UI" panose="020B0604030504040204" pitchFamily="50" charset="-128"/>
              <a:ea typeface="Meiryo UI" panose="020B0604030504040204" pitchFamily="50" charset="-128"/>
            </a:rPr>
            <a:t>　対象区分</a:t>
          </a:r>
          <a:r>
            <a:rPr kumimoji="1" lang="en-US" altLang="ja-JP" sz="1100">
              <a:latin typeface="Meiryo UI" panose="020B0604030504040204" pitchFamily="50" charset="-128"/>
              <a:ea typeface="Meiryo UI" panose="020B0604030504040204" pitchFamily="50" charset="-128"/>
            </a:rPr>
            <a:t>※</a:t>
          </a:r>
          <a:endParaRPr kumimoji="1" lang="ja-JP" altLang="en-US" sz="1100">
            <a:latin typeface="Meiryo UI" panose="020B0604030504040204" pitchFamily="50" charset="-128"/>
            <a:ea typeface="Meiryo UI" panose="020B0604030504040204" pitchFamily="50" charset="-128"/>
          </a:endParaRPr>
        </a:p>
      </xdr:txBody>
    </xdr:sp>
    <xdr:clientData/>
  </xdr:oneCellAnchor>
  <xdr:oneCellAnchor>
    <xdr:from>
      <xdr:col>0</xdr:col>
      <xdr:colOff>38100</xdr:colOff>
      <xdr:row>14</xdr:row>
      <xdr:rowOff>241300</xdr:rowOff>
    </xdr:from>
    <xdr:ext cx="1362074" cy="495300"/>
    <xdr:sp macro="" textlink="">
      <xdr:nvSpPr>
        <xdr:cNvPr id="18" name="テキスト ボックス 1">
          <a:extLst>
            <a:ext uri="{FF2B5EF4-FFF2-40B4-BE49-F238E27FC236}">
              <a16:creationId xmlns:a16="http://schemas.microsoft.com/office/drawing/2014/main" id="{C24E63F8-73B4-4DC5-AEFB-893821D85B5E}"/>
            </a:ext>
          </a:extLst>
        </xdr:cNvPr>
        <xdr:cNvSpPr txBox="1"/>
      </xdr:nvSpPr>
      <xdr:spPr>
        <a:xfrm>
          <a:off x="38100" y="3775075"/>
          <a:ext cx="1362074" cy="495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36000" tIns="0" rIns="0" bIns="0" rtlCol="0" anchor="ctr" anchorCtr="0">
          <a:noAutofit/>
        </a:bodyPr>
        <a:lstStyle/>
        <a:p>
          <a:r>
            <a:rPr kumimoji="1" lang="en-US" altLang="ja-JP" sz="1100">
              <a:latin typeface="Meiryo UI" panose="020B0604030504040204" pitchFamily="50" charset="-128"/>
              <a:ea typeface="Meiryo UI" panose="020B0604030504040204" pitchFamily="50" charset="-128"/>
            </a:rPr>
            <a:t>1</a:t>
          </a:r>
          <a:r>
            <a:rPr kumimoji="1" lang="ja-JP" altLang="en-US" sz="1100">
              <a:latin typeface="Meiryo UI" panose="020B0604030504040204" pitchFamily="50" charset="-128"/>
              <a:ea typeface="Meiryo UI" panose="020B0604030504040204" pitchFamily="50" charset="-128"/>
            </a:rPr>
            <a:t>　商品タイトル</a:t>
          </a:r>
          <a:r>
            <a:rPr kumimoji="1" lang="en-US" altLang="ja-JP" sz="1100">
              <a:latin typeface="Meiryo UI" panose="020B0604030504040204" pitchFamily="50" charset="-128"/>
              <a:ea typeface="Meiryo UI" panose="020B0604030504040204" pitchFamily="50" charset="-128"/>
            </a:rPr>
            <a:t>※</a:t>
          </a:r>
          <a:endParaRPr kumimoji="1" lang="ja-JP" altLang="en-US" sz="1100">
            <a:latin typeface="Meiryo UI" panose="020B0604030504040204" pitchFamily="50" charset="-128"/>
            <a:ea typeface="Meiryo UI" panose="020B0604030504040204" pitchFamily="50" charset="-128"/>
          </a:endParaRPr>
        </a:p>
      </xdr:txBody>
    </xdr:sp>
    <xdr:clientData/>
  </xdr:oneCellAnchor>
  <xdr:twoCellAnchor>
    <xdr:from>
      <xdr:col>17</xdr:col>
      <xdr:colOff>0</xdr:colOff>
      <xdr:row>5</xdr:row>
      <xdr:rowOff>0</xdr:rowOff>
    </xdr:from>
    <xdr:to>
      <xdr:col>18</xdr:col>
      <xdr:colOff>0</xdr:colOff>
      <xdr:row>11</xdr:row>
      <xdr:rowOff>0</xdr:rowOff>
    </xdr:to>
    <xdr:sp macro="" textlink="">
      <xdr:nvSpPr>
        <xdr:cNvPr id="19" name="正方形/長方形 0">
          <a:extLst>
            <a:ext uri="{FF2B5EF4-FFF2-40B4-BE49-F238E27FC236}">
              <a16:creationId xmlns:a16="http://schemas.microsoft.com/office/drawing/2014/main" id="{AB72E8B6-EC18-45C2-B680-0E2DD8DB6E04}"/>
            </a:ext>
          </a:extLst>
        </xdr:cNvPr>
        <xdr:cNvSpPr/>
      </xdr:nvSpPr>
      <xdr:spPr>
        <a:xfrm>
          <a:off x="7386638" y="1262063"/>
          <a:ext cx="400050" cy="1514475"/>
        </a:xfrm>
        <a:prstGeom prst="rect">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25400</xdr:colOff>
      <xdr:row>17</xdr:row>
      <xdr:rowOff>222250</xdr:rowOff>
    </xdr:from>
    <xdr:ext cx="1362074" cy="495300"/>
    <xdr:sp macro="" textlink="">
      <xdr:nvSpPr>
        <xdr:cNvPr id="20" name="テキスト ボックス 1">
          <a:extLst>
            <a:ext uri="{FF2B5EF4-FFF2-40B4-BE49-F238E27FC236}">
              <a16:creationId xmlns:a16="http://schemas.microsoft.com/office/drawing/2014/main" id="{6C35C83D-5B68-4B2C-B003-3FF00651F427}"/>
            </a:ext>
          </a:extLst>
        </xdr:cNvPr>
        <xdr:cNvSpPr txBox="1"/>
      </xdr:nvSpPr>
      <xdr:spPr>
        <a:xfrm>
          <a:off x="25400" y="4465638"/>
          <a:ext cx="1362074" cy="495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36000" tIns="0" rIns="0" bIns="0" rtlCol="0" anchor="ctr" anchorCtr="0">
          <a:noAutofit/>
        </a:bodyPr>
        <a:lstStyle/>
        <a:p>
          <a:r>
            <a:rPr kumimoji="1" lang="en-US" altLang="ja-JP" sz="1100">
              <a:latin typeface="Meiryo UI" panose="020B0604030504040204" pitchFamily="50" charset="-128"/>
              <a:ea typeface="Meiryo UI" panose="020B0604030504040204" pitchFamily="50" charset="-128"/>
            </a:rPr>
            <a:t>3</a:t>
          </a:r>
          <a:r>
            <a:rPr kumimoji="1" lang="ja-JP" altLang="en-US" sz="1100">
              <a:latin typeface="Meiryo UI" panose="020B0604030504040204" pitchFamily="50" charset="-128"/>
              <a:ea typeface="Meiryo UI" panose="020B0604030504040204" pitchFamily="50" charset="-128"/>
            </a:rPr>
            <a:t>　配送用名称</a:t>
          </a:r>
        </a:p>
      </xdr:txBody>
    </xdr:sp>
    <xdr:clientData/>
  </xdr:oneCellAnchor>
  <xdr:oneCellAnchor>
    <xdr:from>
      <xdr:col>0</xdr:col>
      <xdr:colOff>0</xdr:colOff>
      <xdr:row>82</xdr:row>
      <xdr:rowOff>47625</xdr:rowOff>
    </xdr:from>
    <xdr:ext cx="1362074" cy="495300"/>
    <xdr:sp macro="" textlink="">
      <xdr:nvSpPr>
        <xdr:cNvPr id="21" name="テキスト ボックス 22">
          <a:extLst>
            <a:ext uri="{FF2B5EF4-FFF2-40B4-BE49-F238E27FC236}">
              <a16:creationId xmlns:a16="http://schemas.microsoft.com/office/drawing/2014/main" id="{FE779C11-8EA3-47BE-8DE2-A2E9183BE246}"/>
            </a:ext>
          </a:extLst>
        </xdr:cNvPr>
        <xdr:cNvSpPr txBox="1"/>
      </xdr:nvSpPr>
      <xdr:spPr>
        <a:xfrm>
          <a:off x="0" y="20721638"/>
          <a:ext cx="1362074" cy="495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36000" tIns="0" rIns="0" bIns="0" rtlCol="0" anchor="ctr" anchorCtr="0">
          <a:noAutofit/>
        </a:bodyPr>
        <a:lstStyle/>
        <a:p>
          <a:r>
            <a:rPr kumimoji="1" lang="en-US" altLang="ja-JP" sz="1100">
              <a:latin typeface="Meiryo UI" panose="020B0604030504040204" pitchFamily="50" charset="-128"/>
              <a:ea typeface="Meiryo UI" panose="020B0604030504040204" pitchFamily="50" charset="-128"/>
            </a:rPr>
            <a:t>24</a:t>
          </a:r>
          <a:r>
            <a:rPr kumimoji="1" lang="ja-JP" altLang="en-US" sz="1100">
              <a:latin typeface="Meiryo UI" panose="020B0604030504040204" pitchFamily="50" charset="-128"/>
              <a:ea typeface="Meiryo UI" panose="020B0604030504040204" pitchFamily="50" charset="-128"/>
            </a:rPr>
            <a:t>　地場産品基準</a:t>
          </a:r>
        </a:p>
      </xdr:txBody>
    </xdr:sp>
    <xdr:clientData/>
  </xdr:oneCellAnchor>
  <xdr:oneCellAnchor>
    <xdr:from>
      <xdr:col>0</xdr:col>
      <xdr:colOff>0</xdr:colOff>
      <xdr:row>83</xdr:row>
      <xdr:rowOff>171450</xdr:rowOff>
    </xdr:from>
    <xdr:ext cx="1362074" cy="495300"/>
    <xdr:sp macro="" textlink="">
      <xdr:nvSpPr>
        <xdr:cNvPr id="22" name="テキスト ボックス 22">
          <a:extLst>
            <a:ext uri="{FF2B5EF4-FFF2-40B4-BE49-F238E27FC236}">
              <a16:creationId xmlns:a16="http://schemas.microsoft.com/office/drawing/2014/main" id="{5E1B7EA8-C103-4E14-9453-B995B1075DFA}"/>
            </a:ext>
          </a:extLst>
        </xdr:cNvPr>
        <xdr:cNvSpPr txBox="1"/>
      </xdr:nvSpPr>
      <xdr:spPr>
        <a:xfrm>
          <a:off x="0" y="21302663"/>
          <a:ext cx="1362074" cy="495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36000" tIns="0" rIns="0" bIns="0" rtlCol="0" anchor="ctr" anchorCtr="0">
          <a:noAutofit/>
        </a:bodyPr>
        <a:lstStyle/>
        <a:p>
          <a:r>
            <a:rPr kumimoji="1" lang="en-US" altLang="ja-JP" sz="1100">
              <a:latin typeface="Meiryo UI" panose="020B0604030504040204" pitchFamily="50" charset="-128"/>
              <a:ea typeface="Meiryo UI" panose="020B0604030504040204" pitchFamily="50" charset="-128"/>
            </a:rPr>
            <a:t>25</a:t>
          </a:r>
          <a:r>
            <a:rPr kumimoji="1" lang="ja-JP" altLang="en-US" sz="1100">
              <a:latin typeface="Meiryo UI" panose="020B0604030504040204" pitchFamily="50" charset="-128"/>
              <a:ea typeface="Meiryo UI" panose="020B0604030504040204" pitchFamily="50" charset="-128"/>
            </a:rPr>
            <a:t>　地場産品基準</a:t>
          </a:r>
        </a:p>
        <a:p>
          <a:r>
            <a:rPr kumimoji="1" lang="ja-JP" altLang="en-US" sz="1100">
              <a:latin typeface="Meiryo UI" panose="020B0604030504040204" pitchFamily="50" charset="-128"/>
              <a:ea typeface="Meiryo UI" panose="020B0604030504040204" pitchFamily="50" charset="-128"/>
            </a:rPr>
            <a:t>　　　説明文</a:t>
          </a:r>
        </a:p>
      </xdr:txBody>
    </xdr:sp>
    <xdr:clientData/>
  </xdr:oneCellAnchor>
  <xdr:twoCellAnchor>
    <xdr:from>
      <xdr:col>17</xdr:col>
      <xdr:colOff>0</xdr:colOff>
      <xdr:row>82</xdr:row>
      <xdr:rowOff>0</xdr:rowOff>
    </xdr:from>
    <xdr:to>
      <xdr:col>18</xdr:col>
      <xdr:colOff>0</xdr:colOff>
      <xdr:row>82</xdr:row>
      <xdr:rowOff>361950</xdr:rowOff>
    </xdr:to>
    <xdr:sp macro="" textlink="">
      <xdr:nvSpPr>
        <xdr:cNvPr id="23" name="正方形/長方形 19-1">
          <a:extLst>
            <a:ext uri="{FF2B5EF4-FFF2-40B4-BE49-F238E27FC236}">
              <a16:creationId xmlns:a16="http://schemas.microsoft.com/office/drawing/2014/main" id="{699EA263-483E-4A23-93EB-8E0D2CC05F80}"/>
            </a:ext>
          </a:extLst>
        </xdr:cNvPr>
        <xdr:cNvSpPr/>
      </xdr:nvSpPr>
      <xdr:spPr>
        <a:xfrm>
          <a:off x="7386638" y="20674013"/>
          <a:ext cx="400050" cy="361950"/>
        </a:xfrm>
        <a:prstGeom prst="rect">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0</xdr:colOff>
      <xdr:row>83</xdr:row>
      <xdr:rowOff>0</xdr:rowOff>
    </xdr:from>
    <xdr:to>
      <xdr:col>18</xdr:col>
      <xdr:colOff>0</xdr:colOff>
      <xdr:row>84</xdr:row>
      <xdr:rowOff>0</xdr:rowOff>
    </xdr:to>
    <xdr:sp macro="" textlink="">
      <xdr:nvSpPr>
        <xdr:cNvPr id="24" name="正方形/長方形 19-1">
          <a:extLst>
            <a:ext uri="{FF2B5EF4-FFF2-40B4-BE49-F238E27FC236}">
              <a16:creationId xmlns:a16="http://schemas.microsoft.com/office/drawing/2014/main" id="{4C51D996-63E0-4D30-ADA8-D161C23A3729}"/>
            </a:ext>
          </a:extLst>
        </xdr:cNvPr>
        <xdr:cNvSpPr/>
      </xdr:nvSpPr>
      <xdr:spPr>
        <a:xfrm>
          <a:off x="7386638" y="21131213"/>
          <a:ext cx="400050" cy="252412"/>
        </a:xfrm>
        <a:prstGeom prst="rect">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328612</xdr:colOff>
      <xdr:row>2</xdr:row>
      <xdr:rowOff>147636</xdr:rowOff>
    </xdr:from>
    <xdr:to>
      <xdr:col>15</xdr:col>
      <xdr:colOff>4763</xdr:colOff>
      <xdr:row>4</xdr:row>
      <xdr:rowOff>147636</xdr:rowOff>
    </xdr:to>
    <xdr:sp macro="" textlink="">
      <xdr:nvSpPr>
        <xdr:cNvPr id="25" name="角丸四角形 109">
          <a:extLst>
            <a:ext uri="{FF2B5EF4-FFF2-40B4-BE49-F238E27FC236}">
              <a16:creationId xmlns:a16="http://schemas.microsoft.com/office/drawing/2014/main" id="{38C625A9-61E3-4BDD-BDC6-C764CD800772}"/>
            </a:ext>
          </a:extLst>
        </xdr:cNvPr>
        <xdr:cNvSpPr/>
      </xdr:nvSpPr>
      <xdr:spPr>
        <a:xfrm>
          <a:off x="5314950" y="652461"/>
          <a:ext cx="1276351" cy="504825"/>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rgbClr val="FF0000"/>
              </a:solidFill>
              <a:latin typeface="HG丸ｺﾞｼｯｸM-PRO" panose="020F0600000000000000" pitchFamily="50" charset="-128"/>
              <a:ea typeface="HG丸ｺﾞｼｯｸM-PRO" panose="020F0600000000000000" pitchFamily="50" charset="-128"/>
            </a:rPr>
            <a:t>記入例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200025</xdr:colOff>
      <xdr:row>16</xdr:row>
      <xdr:rowOff>209550</xdr:rowOff>
    </xdr:from>
    <xdr:to>
      <xdr:col>11</xdr:col>
      <xdr:colOff>295275</xdr:colOff>
      <xdr:row>33</xdr:row>
      <xdr:rowOff>9525</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891338" y="4248150"/>
          <a:ext cx="1609725" cy="4090988"/>
        </a:xfrm>
        <a:prstGeom prst="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28761</xdr:colOff>
      <xdr:row>3</xdr:row>
      <xdr:rowOff>83669</xdr:rowOff>
    </xdr:from>
    <xdr:to>
      <xdr:col>23</xdr:col>
      <xdr:colOff>440204</xdr:colOff>
      <xdr:row>67</xdr:row>
      <xdr:rowOff>44824</xdr:rowOff>
    </xdr:to>
    <xdr:sp macro="" textlink="">
      <xdr:nvSpPr>
        <xdr:cNvPr id="2" name="テキスト ボックス 1">
          <a:extLst>
            <a:ext uri="{FF2B5EF4-FFF2-40B4-BE49-F238E27FC236}">
              <a16:creationId xmlns:a16="http://schemas.microsoft.com/office/drawing/2014/main" id="{44E159CB-6CF9-4A80-8F30-F9D24B5C1EE0}"/>
            </a:ext>
          </a:extLst>
        </xdr:cNvPr>
        <xdr:cNvSpPr txBox="1"/>
      </xdr:nvSpPr>
      <xdr:spPr>
        <a:xfrm>
          <a:off x="219261" y="731369"/>
          <a:ext cx="15079943" cy="10933955"/>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1</a:t>
          </a:r>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・・・当該地方団体の区域内において生産されたものであること。</a:t>
          </a:r>
        </a:p>
        <a:p>
          <a:r>
            <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2</a:t>
          </a:r>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・・・当該地方団体の区域内において返礼品等の原材料の主要な部分が生産されたものであること。</a:t>
          </a:r>
        </a:p>
        <a:p>
          <a:r>
            <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3</a:t>
          </a:r>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・・・当該地方団体の区域内において返礼品等の製造、加工その他の工程のうち主要な部分を行うことにより相応の付加価値が生じているものであること。</a:t>
          </a:r>
          <a:endPar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3</a:t>
          </a:r>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イ（熟成肉）・・・地場産品基準第３号イに規定する、当該地方団体の属する都道府県の区域内において生産された食肉を原材料として、</a:t>
          </a:r>
          <a:endPar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　　　　　　　　　　 当該地方団体の区域内において熟成したもの。</a:t>
          </a:r>
          <a:endParaRPr kumimoji="0" lang="ja-JP" altLang="en-US" sz="1600" b="0" i="0" u="none" strike="noStrike" kern="0" cap="none" spc="0" normalizeH="0" baseline="0" noProof="0">
            <a:ln>
              <a:noFill/>
            </a:ln>
            <a:solidFill>
              <a:schemeClr val="tx1"/>
            </a:solidFill>
            <a:effectLst/>
            <a:uLnTx/>
            <a:uFillTx/>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600" b="0" i="0" u="none" strike="noStrike" kern="0" cap="none" spc="0" normalizeH="0" baseline="0" noProof="0">
              <a:ln>
                <a:noFill/>
              </a:ln>
              <a:solidFill>
                <a:schemeClr val="tx1"/>
              </a:solidFill>
              <a:effectLst/>
              <a:uLnTx/>
              <a:uFillTx/>
              <a:latin typeface="ＭＳ Ｐ明朝" panose="02020600040205080304" pitchFamily="18" charset="-128"/>
              <a:ea typeface="ＭＳ Ｐ明朝" panose="02020600040205080304" pitchFamily="18" charset="-128"/>
              <a:cs typeface="+mn-cs"/>
            </a:rPr>
            <a:t>3</a:t>
          </a:r>
          <a:r>
            <a:rPr kumimoji="0" lang="ja-JP" altLang="en-US" sz="1600" b="0" i="0" u="none" strike="noStrike" kern="0" cap="none" spc="0" normalizeH="0" baseline="0" noProof="0">
              <a:ln>
                <a:noFill/>
              </a:ln>
              <a:solidFill>
                <a:schemeClr val="tx1"/>
              </a:solidFill>
              <a:effectLst/>
              <a:uLnTx/>
              <a:uFillTx/>
              <a:latin typeface="ＭＳ Ｐ明朝" panose="02020600040205080304" pitchFamily="18" charset="-128"/>
              <a:ea typeface="ＭＳ Ｐ明朝" panose="02020600040205080304" pitchFamily="18" charset="-128"/>
              <a:cs typeface="+mn-cs"/>
            </a:rPr>
            <a:t>イ（精米）・・・地場産品基準第３号イに規定する、当該地方団体の属する都道府県の区域内において生産された玄米を原材料として、</a:t>
          </a:r>
          <a:endParaRPr kumimoji="0" lang="en-US" altLang="ja-JP" sz="1600" b="0" i="0" u="none" strike="noStrike" kern="0" cap="none" spc="0" normalizeH="0" baseline="0" noProof="0">
            <a:ln>
              <a:noFill/>
            </a:ln>
            <a:solidFill>
              <a:schemeClr val="tx1"/>
            </a:solidFill>
            <a:effectLst/>
            <a:uLnTx/>
            <a:uFillTx/>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chemeClr val="tx1"/>
              </a:solidFill>
              <a:effectLst/>
              <a:uLnTx/>
              <a:uFillTx/>
              <a:latin typeface="ＭＳ Ｐ明朝" panose="02020600040205080304" pitchFamily="18" charset="-128"/>
              <a:ea typeface="ＭＳ Ｐ明朝" panose="02020600040205080304" pitchFamily="18" charset="-128"/>
              <a:cs typeface="+mn-cs"/>
            </a:rPr>
            <a:t>　　　　　　　　　当該地方団体の区域内において精白したもの。</a:t>
          </a:r>
          <a:endParaRPr kumimoji="0" lang="en-US" altLang="ja-JP" sz="16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6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3</a:t>
          </a:r>
          <a:r>
            <a:rPr kumimoji="0" lang="ja-JP" altLang="en-US" sz="16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ロ（企画立案）・・・当該地方団体において製品の企画立案その他の当該製品に実質的な変更を加えるものでない工程が行なわれており、</a:t>
          </a:r>
          <a:endParaRPr kumimoji="0" lang="en-US" altLang="ja-JP" sz="16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6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                          </a:t>
          </a:r>
          <a:r>
            <a:rPr kumimoji="0" lang="ja-JP" altLang="en-US" sz="16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当該製品の製造業者により、当該製品の価値の過半が当該地方団体の区域内で生じている旨の証明がなされたもの</a:t>
          </a:r>
          <a:endPar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endParaRPr>
        </a:p>
        <a:p>
          <a:r>
            <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4</a:t>
          </a:r>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・・・返礼品等を提供する市区町村の区域内において生産されたものであって、近隣の他の市区町村の区域内において生産されたものと混在したもの</a:t>
          </a:r>
          <a:endPar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endParaRPr>
        </a:p>
        <a:p>
          <a:r>
            <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       </a:t>
          </a:r>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（流通構造上、混在することが避けられない場合に限る。）であること。</a:t>
          </a:r>
        </a:p>
        <a:p>
          <a:r>
            <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5</a:t>
          </a:r>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・・・地方団体の広報の目的で生産された当該地方団体のキャラクターグッズ、オリジナルグッズその他これらに類するものであって、</a:t>
          </a:r>
          <a:endPar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endParaRPr>
        </a:p>
        <a:p>
          <a:r>
            <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       </a:t>
          </a:r>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形状、名称その他の特徴から当該地方団体の独自の返礼品等であることが明白なものであること。</a:t>
          </a:r>
        </a:p>
        <a:p>
          <a:r>
            <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6</a:t>
          </a:r>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・・・前各号に該当する返礼品等と当該返礼品等に附帯するものとを合わせて提供するものであって、当該返礼品等の価値が当該提供するものの</a:t>
          </a:r>
          <a:endPar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endParaRPr>
        </a:p>
        <a:p>
          <a:r>
            <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       </a:t>
          </a:r>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価値全体の七割以上であること。</a:t>
          </a:r>
        </a:p>
        <a:p>
          <a:r>
            <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7</a:t>
          </a:r>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・・・当該地方団体の区域内において提供される役務その他これに準ずるもの（宿泊（飲食を伴うものを含む。）の提供に係る役務を除く。）であって、</a:t>
          </a:r>
          <a:endPar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endParaRPr>
        </a:p>
        <a:p>
          <a:r>
            <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       </a:t>
          </a:r>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当該役務の主要な部分が当該地方団体に相当程度関連性のあるものであること。</a:t>
          </a:r>
          <a:endPar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endParaRPr>
        </a:p>
        <a:p>
          <a:r>
            <a:rPr lang="en-US" altLang="ja-JP" sz="1600" b="0" i="0" u="none" strike="noStrike" baseline="0">
              <a:solidFill>
                <a:schemeClr val="tx1"/>
              </a:solidFill>
              <a:latin typeface="ＭＳ Ｐ明朝" panose="02020600040205080304" pitchFamily="18" charset="-128"/>
              <a:ea typeface="ＭＳ Ｐ明朝" panose="02020600040205080304" pitchFamily="18" charset="-128"/>
              <a:cs typeface="+mn-cs"/>
            </a:rPr>
            <a:t>7</a:t>
          </a:r>
          <a:r>
            <a:rPr lang="ja-JP" altLang="en-US" sz="1600" b="0" i="0" u="none" strike="noStrike" baseline="0">
              <a:solidFill>
                <a:schemeClr val="tx1"/>
              </a:solidFill>
              <a:latin typeface="ＭＳ Ｐ明朝" panose="02020600040205080304" pitchFamily="18" charset="-128"/>
              <a:ea typeface="ＭＳ Ｐ明朝" panose="02020600040205080304" pitchFamily="18" charset="-128"/>
              <a:cs typeface="+mn-cs"/>
            </a:rPr>
            <a:t>の</a:t>
          </a:r>
          <a:r>
            <a:rPr lang="en-US" altLang="ja-JP" sz="1600" b="0" i="0" u="none" strike="noStrike" baseline="0">
              <a:solidFill>
                <a:schemeClr val="tx1"/>
              </a:solidFill>
              <a:latin typeface="ＭＳ Ｐ明朝" panose="02020600040205080304" pitchFamily="18" charset="-128"/>
              <a:ea typeface="ＭＳ Ｐ明朝" panose="02020600040205080304" pitchFamily="18" charset="-128"/>
              <a:cs typeface="+mn-cs"/>
            </a:rPr>
            <a:t>2</a:t>
          </a:r>
          <a:r>
            <a:rPr kumimoji="0" lang="ja-JP" altLang="en-US" sz="1600" b="0" i="0" u="none" strike="noStrike" kern="0" cap="none" spc="0" normalizeH="0" baseline="0" noProof="0">
              <a:ln>
                <a:noFill/>
              </a:ln>
              <a:solidFill>
                <a:schemeClr val="tx1"/>
              </a:solidFill>
              <a:effectLst/>
              <a:uLnTx/>
              <a:uFillTx/>
              <a:latin typeface="ＭＳ Ｐ明朝" panose="02020600040205080304" pitchFamily="18" charset="-128"/>
              <a:ea typeface="ＭＳ Ｐ明朝" panose="02020600040205080304" pitchFamily="18" charset="-128"/>
              <a:cs typeface="+mn-cs"/>
            </a:rPr>
            <a:t>（宿泊）</a:t>
          </a:r>
          <a:r>
            <a:rPr lang="ja-JP" altLang="en-US" sz="1600" b="0" i="0" u="none" strike="noStrike" baseline="0">
              <a:solidFill>
                <a:schemeClr val="tx1"/>
              </a:solidFill>
              <a:latin typeface="ＭＳ Ｐ明朝" panose="02020600040205080304" pitchFamily="18" charset="-128"/>
              <a:ea typeface="ＭＳ Ｐ明朝" panose="02020600040205080304" pitchFamily="18" charset="-128"/>
              <a:cs typeface="+mn-cs"/>
            </a:rPr>
            <a:t>・・・当該地方団体の区域内に所在する宿泊施設であって、当該地方団体の属する都道府県の区域内においてのみ宿泊施設の運営を行う者が</a:t>
          </a:r>
          <a:endParaRPr lang="en-US" altLang="ja-JP" sz="1600" b="0" i="0" u="none" strike="noStrike" baseline="0">
            <a:solidFill>
              <a:schemeClr val="tx1"/>
            </a:solidFill>
            <a:latin typeface="ＭＳ Ｐ明朝" panose="02020600040205080304" pitchFamily="18" charset="-128"/>
            <a:ea typeface="ＭＳ Ｐ明朝" panose="02020600040205080304" pitchFamily="18" charset="-128"/>
            <a:cs typeface="+mn-cs"/>
          </a:endParaRPr>
        </a:p>
        <a:p>
          <a:r>
            <a:rPr lang="en-US" altLang="ja-JP" sz="1600" b="0" i="0" u="none" strike="noStrike" baseline="0">
              <a:solidFill>
                <a:schemeClr val="tx1"/>
              </a:solidFill>
              <a:latin typeface="ＭＳ Ｐ明朝" panose="02020600040205080304" pitchFamily="18" charset="-128"/>
              <a:ea typeface="ＭＳ Ｐ明朝" panose="02020600040205080304" pitchFamily="18" charset="-128"/>
              <a:cs typeface="+mn-cs"/>
            </a:rPr>
            <a:t>                     </a:t>
          </a:r>
          <a:r>
            <a:rPr lang="ja-JP" altLang="en-US" sz="1600" b="0" i="0" u="none" strike="noStrike" baseline="0">
              <a:solidFill>
                <a:schemeClr val="tx1"/>
              </a:solidFill>
              <a:latin typeface="ＭＳ Ｐ明朝" panose="02020600040205080304" pitchFamily="18" charset="-128"/>
              <a:ea typeface="ＭＳ Ｐ明朝" panose="02020600040205080304" pitchFamily="18" charset="-128"/>
              <a:cs typeface="+mn-cs"/>
            </a:rPr>
            <a:t>運営するもの（フランチャイズチェーン等の方式により、当該地方団体の属する都道府県の区域外に所在する宿泊施設のブランド名を</a:t>
          </a:r>
          <a:endParaRPr lang="en-US" altLang="ja-JP" sz="1600" b="0" i="0" u="none" strike="noStrike" baseline="0">
            <a:solidFill>
              <a:schemeClr val="tx1"/>
            </a:solidFill>
            <a:latin typeface="ＭＳ Ｐ明朝" panose="02020600040205080304" pitchFamily="18" charset="-128"/>
            <a:ea typeface="ＭＳ Ｐ明朝" panose="02020600040205080304" pitchFamily="18" charset="-128"/>
            <a:cs typeface="+mn-cs"/>
          </a:endParaRPr>
        </a:p>
        <a:p>
          <a:r>
            <a:rPr lang="en-US" altLang="ja-JP" sz="1600" b="0" i="0" u="none" strike="noStrike" baseline="0">
              <a:solidFill>
                <a:schemeClr val="tx1"/>
              </a:solidFill>
              <a:latin typeface="ＭＳ Ｐ明朝" panose="02020600040205080304" pitchFamily="18" charset="-128"/>
              <a:ea typeface="ＭＳ Ｐ明朝" panose="02020600040205080304" pitchFamily="18" charset="-128"/>
              <a:cs typeface="+mn-cs"/>
            </a:rPr>
            <a:t>                     </a:t>
          </a:r>
          <a:r>
            <a:rPr lang="ja-JP" altLang="en-US" sz="1600" b="0" i="0" u="none" strike="noStrike" baseline="0">
              <a:solidFill>
                <a:schemeClr val="tx1"/>
              </a:solidFill>
              <a:latin typeface="ＭＳ Ｐ明朝" panose="02020600040205080304" pitchFamily="18" charset="-128"/>
              <a:ea typeface="ＭＳ Ｐ明朝" panose="02020600040205080304" pitchFamily="18" charset="-128"/>
              <a:cs typeface="+mn-cs"/>
            </a:rPr>
            <a:t>冠するものを除く。）における宿泊の提供に係る役務であること。</a:t>
          </a:r>
          <a:endParaRPr lang="en-US" altLang="ja-JP" sz="1600" b="0" i="0" u="none" strike="noStrike" baseline="0">
            <a:solidFill>
              <a:schemeClr val="tx1"/>
            </a:solidFill>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chemeClr val="tx1"/>
              </a:solidFill>
              <a:effectLst/>
              <a:uLnTx/>
              <a:uFillTx/>
              <a:latin typeface="ＭＳ Ｐ明朝" panose="02020600040205080304" pitchFamily="18" charset="-128"/>
              <a:ea typeface="ＭＳ Ｐ明朝" panose="02020600040205080304" pitchFamily="18" charset="-128"/>
              <a:cs typeface="+mn-cs"/>
            </a:rPr>
            <a:t>７号の３イ五万以下（宿泊）・・・当該地方団体の区域内に所在する宿泊施設における宿泊の提供に係る役務であって、前号に該当しないもののうち、</a:t>
          </a:r>
          <a:endParaRPr kumimoji="0" lang="en-US" altLang="ja-JP" sz="1600" b="0" i="0" u="none" strike="noStrike" kern="0" cap="none" spc="0" normalizeH="0" baseline="0" noProof="0">
            <a:ln>
              <a:noFill/>
            </a:ln>
            <a:solidFill>
              <a:schemeClr val="tx1"/>
            </a:solidFill>
            <a:effectLst/>
            <a:uLnTx/>
            <a:uFillTx/>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600" b="0" i="0" u="none" strike="noStrike" kern="0" cap="none" spc="0" normalizeH="0" baseline="0" noProof="0">
              <a:ln>
                <a:noFill/>
              </a:ln>
              <a:solidFill>
                <a:schemeClr val="tx1"/>
              </a:solidFill>
              <a:effectLst/>
              <a:uLnTx/>
              <a:uFillTx/>
              <a:latin typeface="ＭＳ Ｐ明朝" panose="02020600040205080304" pitchFamily="18" charset="-128"/>
              <a:ea typeface="ＭＳ Ｐ明朝" panose="02020600040205080304" pitchFamily="18" charset="-128"/>
              <a:cs typeface="+mn-cs"/>
            </a:rPr>
            <a:t>                                         </a:t>
          </a:r>
          <a:r>
            <a:rPr kumimoji="0" lang="ja-JP" altLang="en-US" sz="1600" b="0" i="0" u="none" strike="noStrike" kern="0" cap="none" spc="0" normalizeH="0" baseline="0" noProof="0">
              <a:ln>
                <a:noFill/>
              </a:ln>
              <a:solidFill>
                <a:schemeClr val="tx1"/>
              </a:solidFill>
              <a:effectLst/>
              <a:uLnTx/>
              <a:uFillTx/>
              <a:latin typeface="ＭＳ Ｐ明朝" panose="02020600040205080304" pitchFamily="18" charset="-128"/>
              <a:ea typeface="ＭＳ Ｐ明朝" panose="02020600040205080304" pitchFamily="18" charset="-128"/>
              <a:cs typeface="+mn-cs"/>
            </a:rPr>
            <a:t>当該役務の調達に要する費用の額が一夜につき一人当たり五万円を超えないもの</a:t>
          </a:r>
          <a:endParaRPr kumimoji="0" lang="en-US" altLang="ja-JP" sz="1600" b="0" i="0" u="none" strike="noStrike" kern="0" cap="none" spc="0" normalizeH="0" baseline="0" noProof="0">
            <a:ln>
              <a:noFill/>
            </a:ln>
            <a:solidFill>
              <a:schemeClr val="tx1"/>
            </a:solidFill>
            <a:effectLst/>
            <a:uLnTx/>
            <a:uFillTx/>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chemeClr val="tx1"/>
              </a:solidFill>
              <a:effectLst/>
              <a:uLnTx/>
              <a:uFillTx/>
              <a:latin typeface="ＭＳ Ｐ明朝" panose="02020600040205080304" pitchFamily="18" charset="-128"/>
              <a:ea typeface="ＭＳ Ｐ明朝" panose="02020600040205080304" pitchFamily="18" charset="-128"/>
              <a:cs typeface="+mn-cs"/>
            </a:rPr>
            <a:t>７号の３ロ該当地域（宿泊）・・・当該地方団体の区域内に所在する宿泊施設における宿泊の提供に係る役務であって、前号に該当しないもののうち、</a:t>
          </a:r>
          <a:endParaRPr kumimoji="0" lang="en-US" altLang="ja-JP" sz="1600" b="0" i="0" u="none" strike="noStrike" kern="0" cap="none" spc="0" normalizeH="0" baseline="0" noProof="0">
            <a:ln>
              <a:noFill/>
            </a:ln>
            <a:solidFill>
              <a:schemeClr val="tx1"/>
            </a:solidFill>
            <a:effectLst/>
            <a:uLnTx/>
            <a:uFillTx/>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600" b="0" i="0" u="none" strike="noStrike" kern="0" cap="none" spc="0" normalizeH="0" baseline="0" noProof="0">
              <a:ln>
                <a:noFill/>
              </a:ln>
              <a:solidFill>
                <a:schemeClr val="tx1"/>
              </a:solidFill>
              <a:effectLst/>
              <a:uLnTx/>
              <a:uFillTx/>
              <a:latin typeface="ＭＳ Ｐ明朝" panose="02020600040205080304" pitchFamily="18" charset="-128"/>
              <a:ea typeface="ＭＳ Ｐ明朝" panose="02020600040205080304" pitchFamily="18" charset="-128"/>
              <a:cs typeface="+mn-cs"/>
            </a:rPr>
            <a:t>                                         </a:t>
          </a:r>
          <a:r>
            <a:rPr kumimoji="0" lang="ja-JP" altLang="en-US" sz="1600" b="0" i="0" u="none" strike="noStrike" kern="0" cap="none" spc="0" normalizeH="0" baseline="0" noProof="0">
              <a:ln>
                <a:noFill/>
              </a:ln>
              <a:solidFill>
                <a:schemeClr val="tx1"/>
              </a:solidFill>
              <a:effectLst/>
              <a:uLnTx/>
              <a:uFillTx/>
              <a:latin typeface="ＭＳ Ｐ明朝" panose="02020600040205080304" pitchFamily="18" charset="-128"/>
              <a:ea typeface="ＭＳ Ｐ明朝" panose="02020600040205080304" pitchFamily="18" charset="-128"/>
              <a:cs typeface="+mn-cs"/>
            </a:rPr>
            <a:t>特定非常災害の被害者の権利利益の保全等を図るための特別措置に関する法律（平成８年法律第</a:t>
          </a:r>
          <a:r>
            <a:rPr kumimoji="0" lang="en-US" altLang="ja-JP" sz="1600" b="0" i="0" u="none" strike="noStrike" kern="0" cap="none" spc="0" normalizeH="0" baseline="0" noProof="0">
              <a:ln>
                <a:noFill/>
              </a:ln>
              <a:solidFill>
                <a:schemeClr val="tx1"/>
              </a:solidFill>
              <a:effectLst/>
              <a:uLnTx/>
              <a:uFillTx/>
              <a:latin typeface="ＭＳ Ｐ明朝" panose="02020600040205080304" pitchFamily="18" charset="-128"/>
              <a:ea typeface="ＭＳ Ｐ明朝" panose="02020600040205080304" pitchFamily="18" charset="-128"/>
              <a:cs typeface="+mn-cs"/>
            </a:rPr>
            <a:t>85</a:t>
          </a:r>
          <a:r>
            <a:rPr kumimoji="0" lang="ja-JP" altLang="en-US" sz="1600" b="0" i="0" u="none" strike="noStrike" kern="0" cap="none" spc="0" normalizeH="0" baseline="0" noProof="0">
              <a:ln>
                <a:noFill/>
              </a:ln>
              <a:solidFill>
                <a:schemeClr val="tx1"/>
              </a:solidFill>
              <a:effectLst/>
              <a:uLnTx/>
              <a:uFillTx/>
              <a:latin typeface="ＭＳ Ｐ明朝" panose="02020600040205080304" pitchFamily="18" charset="-128"/>
              <a:ea typeface="ＭＳ Ｐ明朝" panose="02020600040205080304" pitchFamily="18" charset="-128"/>
              <a:cs typeface="+mn-cs"/>
            </a:rPr>
            <a:t>号）第２条第１項に規定する</a:t>
          </a:r>
          <a:endParaRPr kumimoji="0" lang="en-US" altLang="ja-JP" sz="1600" b="0" i="0" u="none" strike="noStrike" kern="0" cap="none" spc="0" normalizeH="0" baseline="0" noProof="0">
            <a:ln>
              <a:noFill/>
            </a:ln>
            <a:solidFill>
              <a:schemeClr val="tx1"/>
            </a:solidFill>
            <a:effectLst/>
            <a:uLnTx/>
            <a:uFillTx/>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600" b="0" i="0" u="none" strike="noStrike" kern="0" cap="none" spc="0" normalizeH="0" baseline="0" noProof="0">
              <a:ln>
                <a:noFill/>
              </a:ln>
              <a:solidFill>
                <a:schemeClr val="tx1"/>
              </a:solidFill>
              <a:effectLst/>
              <a:uLnTx/>
              <a:uFillTx/>
              <a:latin typeface="ＭＳ Ｐ明朝" panose="02020600040205080304" pitchFamily="18" charset="-128"/>
              <a:ea typeface="ＭＳ Ｐ明朝" panose="02020600040205080304" pitchFamily="18" charset="-128"/>
              <a:cs typeface="+mn-cs"/>
            </a:rPr>
            <a:t>                                         </a:t>
          </a:r>
          <a:r>
            <a:rPr kumimoji="0" lang="ja-JP" altLang="en-US" sz="1600" b="0" i="0" u="none" strike="noStrike" kern="0" cap="none" spc="0" normalizeH="0" baseline="0" noProof="0">
              <a:ln>
                <a:noFill/>
              </a:ln>
              <a:solidFill>
                <a:schemeClr val="tx1"/>
              </a:solidFill>
              <a:effectLst/>
              <a:uLnTx/>
              <a:uFillTx/>
              <a:latin typeface="ＭＳ Ｐ明朝" panose="02020600040205080304" pitchFamily="18" charset="-128"/>
              <a:ea typeface="ＭＳ Ｐ明朝" panose="02020600040205080304" pitchFamily="18" charset="-128"/>
              <a:cs typeface="+mn-cs"/>
            </a:rPr>
            <a:t>特定非常災害として指定された非常災害に際し災害救助法（昭和</a:t>
          </a:r>
          <a:r>
            <a:rPr kumimoji="0" lang="en-US" altLang="ja-JP" sz="1600" b="0" i="0" u="none" strike="noStrike" kern="0" cap="none" spc="0" normalizeH="0" baseline="0" noProof="0">
              <a:ln>
                <a:noFill/>
              </a:ln>
              <a:solidFill>
                <a:schemeClr val="tx1"/>
              </a:solidFill>
              <a:effectLst/>
              <a:uLnTx/>
              <a:uFillTx/>
              <a:latin typeface="ＭＳ Ｐ明朝" panose="02020600040205080304" pitchFamily="18" charset="-128"/>
              <a:ea typeface="ＭＳ Ｐ明朝" panose="02020600040205080304" pitchFamily="18" charset="-128"/>
              <a:cs typeface="+mn-cs"/>
            </a:rPr>
            <a:t>22</a:t>
          </a:r>
          <a:r>
            <a:rPr kumimoji="0" lang="ja-JP" altLang="en-US" sz="1600" b="0" i="0" u="none" strike="noStrike" kern="0" cap="none" spc="0" normalizeH="0" baseline="0" noProof="0">
              <a:ln>
                <a:noFill/>
              </a:ln>
              <a:solidFill>
                <a:schemeClr val="tx1"/>
              </a:solidFill>
              <a:effectLst/>
              <a:uLnTx/>
              <a:uFillTx/>
              <a:latin typeface="ＭＳ Ｐ明朝" panose="02020600040205080304" pitchFamily="18" charset="-128"/>
              <a:ea typeface="ＭＳ Ｐ明朝" panose="02020600040205080304" pitchFamily="18" charset="-128"/>
              <a:cs typeface="+mn-cs"/>
            </a:rPr>
            <a:t>年法律第</a:t>
          </a:r>
          <a:r>
            <a:rPr kumimoji="0" lang="en-US" altLang="ja-JP" sz="1600" b="0" i="0" u="none" strike="noStrike" kern="0" cap="none" spc="0" normalizeH="0" baseline="0" noProof="0">
              <a:ln>
                <a:noFill/>
              </a:ln>
              <a:solidFill>
                <a:schemeClr val="tx1"/>
              </a:solidFill>
              <a:effectLst/>
              <a:uLnTx/>
              <a:uFillTx/>
              <a:latin typeface="ＭＳ Ｐ明朝" panose="02020600040205080304" pitchFamily="18" charset="-128"/>
              <a:ea typeface="ＭＳ Ｐ明朝" panose="02020600040205080304" pitchFamily="18" charset="-128"/>
              <a:cs typeface="+mn-cs"/>
            </a:rPr>
            <a:t>118</a:t>
          </a:r>
          <a:r>
            <a:rPr kumimoji="0" lang="ja-JP" altLang="en-US" sz="1600" b="0" i="0" u="none" strike="noStrike" kern="0" cap="none" spc="0" normalizeH="0" baseline="0" noProof="0">
              <a:ln>
                <a:noFill/>
              </a:ln>
              <a:solidFill>
                <a:schemeClr val="tx1"/>
              </a:solidFill>
              <a:effectLst/>
              <a:uLnTx/>
              <a:uFillTx/>
              <a:latin typeface="ＭＳ Ｐ明朝" panose="02020600040205080304" pitchFamily="18" charset="-128"/>
              <a:ea typeface="ＭＳ Ｐ明朝" panose="02020600040205080304" pitchFamily="18" charset="-128"/>
              <a:cs typeface="+mn-cs"/>
            </a:rPr>
            <a:t>号）が適用された同法第２条第１項に規定する</a:t>
          </a:r>
          <a:endParaRPr kumimoji="0" lang="en-US" altLang="ja-JP" sz="1600" b="0" i="0" u="none" strike="noStrike" kern="0" cap="none" spc="0" normalizeH="0" baseline="0" noProof="0">
            <a:ln>
              <a:noFill/>
            </a:ln>
            <a:solidFill>
              <a:schemeClr val="tx1"/>
            </a:solidFill>
            <a:effectLst/>
            <a:uLnTx/>
            <a:uFillTx/>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600" b="0" i="0" u="none" strike="noStrike" kern="0" cap="none" spc="0" normalizeH="0" baseline="0" noProof="0">
              <a:ln>
                <a:noFill/>
              </a:ln>
              <a:solidFill>
                <a:schemeClr val="tx1"/>
              </a:solidFill>
              <a:effectLst/>
              <a:uLnTx/>
              <a:uFillTx/>
              <a:latin typeface="ＭＳ Ｐ明朝" panose="02020600040205080304" pitchFamily="18" charset="-128"/>
              <a:ea typeface="ＭＳ Ｐ明朝" panose="02020600040205080304" pitchFamily="18" charset="-128"/>
              <a:cs typeface="+mn-cs"/>
            </a:rPr>
            <a:t>                                         </a:t>
          </a:r>
          <a:r>
            <a:rPr kumimoji="0" lang="ja-JP" altLang="en-US" sz="1600" b="0" i="0" u="none" strike="noStrike" kern="0" cap="none" spc="0" normalizeH="0" baseline="0" noProof="0">
              <a:ln>
                <a:noFill/>
              </a:ln>
              <a:solidFill>
                <a:schemeClr val="tx1"/>
              </a:solidFill>
              <a:effectLst/>
              <a:uLnTx/>
              <a:uFillTx/>
              <a:latin typeface="ＭＳ Ｐ明朝" panose="02020600040205080304" pitchFamily="18" charset="-128"/>
              <a:ea typeface="ＭＳ Ｐ明朝" panose="02020600040205080304" pitchFamily="18" charset="-128"/>
              <a:cs typeface="+mn-cs"/>
            </a:rPr>
            <a:t>災害発生市町村が属する都道府県の区域内の地方団体により提供されるもの</a:t>
          </a:r>
          <a:endParaRPr kumimoji="0" lang="en-US" altLang="ja-JP" sz="1600" b="0" i="0" u="none" strike="noStrike" kern="0" cap="none" spc="0" normalizeH="0" baseline="0" noProof="0">
            <a:ln>
              <a:noFill/>
            </a:ln>
            <a:solidFill>
              <a:schemeClr val="tx1"/>
            </a:solidFill>
            <a:effectLst/>
            <a:uLnTx/>
            <a:uFillTx/>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600" b="0" i="0" u="none" strike="noStrike" kern="0" cap="none" spc="0" normalizeH="0" baseline="0" noProof="0">
              <a:ln>
                <a:noFill/>
              </a:ln>
              <a:solidFill>
                <a:schemeClr val="tx1"/>
              </a:solidFill>
              <a:effectLst/>
              <a:uLnTx/>
              <a:uFillTx/>
              <a:latin typeface="ＭＳ Ｐ明朝" panose="02020600040205080304" pitchFamily="18" charset="-128"/>
              <a:ea typeface="ＭＳ Ｐ明朝" panose="02020600040205080304" pitchFamily="18" charset="-128"/>
              <a:cs typeface="+mn-cs"/>
            </a:rPr>
            <a:t>7</a:t>
          </a:r>
          <a:r>
            <a:rPr kumimoji="0" lang="ja-JP" altLang="en-US" sz="1600" b="0" i="0" u="none" strike="noStrike" kern="0" cap="none" spc="0" normalizeH="0" baseline="0" noProof="0">
              <a:ln>
                <a:noFill/>
              </a:ln>
              <a:solidFill>
                <a:schemeClr val="tx1"/>
              </a:solidFill>
              <a:effectLst/>
              <a:uLnTx/>
              <a:uFillTx/>
              <a:latin typeface="ＭＳ Ｐ明朝" panose="02020600040205080304" pitchFamily="18" charset="-128"/>
              <a:ea typeface="ＭＳ Ｐ明朝" panose="02020600040205080304" pitchFamily="18" charset="-128"/>
              <a:cs typeface="+mn-cs"/>
            </a:rPr>
            <a:t>の</a:t>
          </a:r>
          <a:r>
            <a:rPr kumimoji="0" lang="en-US" altLang="ja-JP" sz="1600" b="0" i="0" u="none" strike="noStrike" kern="0" cap="none" spc="0" normalizeH="0" baseline="0" noProof="0">
              <a:ln>
                <a:noFill/>
              </a:ln>
              <a:solidFill>
                <a:schemeClr val="tx1"/>
              </a:solidFill>
              <a:effectLst/>
              <a:uLnTx/>
              <a:uFillTx/>
              <a:latin typeface="ＭＳ Ｐ明朝" panose="02020600040205080304" pitchFamily="18" charset="-128"/>
              <a:ea typeface="ＭＳ Ｐ明朝" panose="02020600040205080304" pitchFamily="18" charset="-128"/>
              <a:cs typeface="+mn-cs"/>
            </a:rPr>
            <a:t>4</a:t>
          </a:r>
          <a:r>
            <a:rPr kumimoji="0" lang="ja-JP" altLang="en-US" sz="1600" b="0" i="0" u="none" strike="noStrike" kern="0" cap="none" spc="0" normalizeH="0" baseline="0" noProof="0">
              <a:ln>
                <a:noFill/>
              </a:ln>
              <a:solidFill>
                <a:schemeClr val="tx1"/>
              </a:solidFill>
              <a:effectLst/>
              <a:uLnTx/>
              <a:uFillTx/>
              <a:latin typeface="ＭＳ Ｐ明朝" panose="02020600040205080304" pitchFamily="18" charset="-128"/>
              <a:ea typeface="ＭＳ Ｐ明朝" panose="02020600040205080304" pitchFamily="18" charset="-128"/>
              <a:cs typeface="+mn-cs"/>
            </a:rPr>
            <a:t>（電気）</a:t>
          </a:r>
          <a:r>
            <a:rPr kumimoji="0" lang="ja-JP" altLang="en-US" sz="16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・・・当該地方団体の区域内において地域のエネルギー源により発電された電気であること。</a:t>
          </a:r>
          <a:endParaRPr lang="ja-JP" altLang="en-US" sz="1600" b="0" i="0" u="none" strike="noStrike" baseline="0">
            <a:solidFill>
              <a:srgbClr val="FF0000"/>
            </a:solidFill>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8</a:t>
          </a:r>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イ・・・市区町村が近隣の他の市区町村と共同でこれらの市区町村の区域内において前各号のいずれかに該当するものを共通の返礼品等とするもの</a:t>
          </a:r>
          <a:endParaRPr kumimoji="0" lang="en-US" altLang="ja-JP" sz="16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endParaRPr>
        </a:p>
        <a:p>
          <a:r>
            <a:rPr kumimoji="0" lang="en-US" altLang="ja-JP" sz="16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8</a:t>
          </a:r>
          <a:r>
            <a:rPr kumimoji="0" lang="ja-JP" altLang="en-US" sz="16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ロ・・・</a:t>
          </a:r>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都道府県が当該都道府県の区域内の複数の市区町村と連携し、当該連携する市区町村の区域内において前各号のいずれかに該当するものを</a:t>
          </a:r>
          <a:endPar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endParaRPr>
        </a:p>
        <a:p>
          <a:r>
            <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         </a:t>
          </a:r>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当該都道府県及び当該市区町村の共通の返礼品等とするもの</a:t>
          </a:r>
        </a:p>
        <a:p>
          <a:r>
            <a:rPr kumimoji="0" lang="en-US" altLang="ja-JP" sz="16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8</a:t>
          </a:r>
          <a:r>
            <a:rPr kumimoji="0" lang="ja-JP" altLang="en-US" sz="16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ハ・・・</a:t>
          </a:r>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都道府県が当該都道府県の区域内の複数の市区町村において地域資源として相当程度認識されている物品及び当該市区町村を認定し、</a:t>
          </a:r>
          <a:endPar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endParaRPr>
        </a:p>
        <a:p>
          <a:r>
            <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         </a:t>
          </a:r>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当該物品を当該市区町村がそれぞれ返礼品等とするもの</a:t>
          </a:r>
        </a:p>
        <a:p>
          <a:r>
            <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9</a:t>
          </a:r>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・・・震災、風水害、落雷、火災その他これらに類する災害により甚大な被害を受けたことにより、その被害を受ける前に提供していた前各号のいずれかに該当する</a:t>
          </a:r>
          <a:endPar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endParaRPr>
        </a:p>
        <a:p>
          <a:r>
            <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       </a:t>
          </a:r>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返礼品等を提供することができなくなった場合において、当該返礼品等を代替するものとして提供するものであること。</a:t>
          </a:r>
          <a:endPar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endParaRPr>
        </a:p>
        <a:p>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a:t>
          </a:r>
          <a:endPar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endParaRPr>
        </a:p>
        <a:p>
          <a:r>
            <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99</a:t>
          </a:r>
          <a:r>
            <a:rPr lang="ja-JP" altLang="en-US"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rPr>
            <a:t>・・・</a:t>
          </a:r>
          <a:r>
            <a:rPr kumimoji="0" lang="ja-JP" altLang="en-US" sz="16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前各号のいずれかに該当する返礼品等とのみ交換させるために提供するものであること。（告示第５条柱書き）（例：○○</a:t>
          </a:r>
          <a:r>
            <a:rPr kumimoji="0" lang="en-US" altLang="ja-JP" sz="16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pay</a:t>
          </a:r>
          <a:r>
            <a:rPr kumimoji="0" lang="ja-JP" altLang="en-US" sz="16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商品券、△△</a:t>
          </a:r>
          <a:r>
            <a:rPr kumimoji="0" lang="en-US" altLang="ja-JP" sz="16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Pay</a:t>
          </a:r>
          <a:r>
            <a:rPr kumimoji="0" lang="ja-JP" altLang="en-US" sz="16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a:t>
          </a:r>
          <a:endParaRPr kumimoji="0" lang="en-US" altLang="ja-JP" sz="16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セット</a:t>
          </a:r>
          <a:r>
            <a:rPr kumimoji="0" lang="ja-JP" altLang="ja-JP" sz="16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a:t>
          </a:r>
          <a:r>
            <a:rPr kumimoji="0" lang="ja-JP" altLang="en-US" sz="1600" b="0" i="0" u="none" strike="noStrike" kern="0" cap="none" spc="0" normalizeH="0" baseline="0" noProof="0">
              <a:ln>
                <a:noFill/>
              </a:ln>
              <a:solidFill>
                <a:prstClr val="black"/>
              </a:solidFill>
              <a:effectLst/>
              <a:uLnTx/>
              <a:uFillTx/>
              <a:latin typeface="ＭＳ Ｐ明朝" panose="02020600040205080304" pitchFamily="18" charset="-128"/>
              <a:ea typeface="ＭＳ Ｐ明朝" panose="02020600040205080304" pitchFamily="18" charset="-128"/>
              <a:cs typeface="+mn-cs"/>
            </a:rPr>
            <a:t>前各号のいずれかに該当する返礼品等同士を組み合わせた返礼品であること。</a:t>
          </a:r>
        </a:p>
        <a:p>
          <a:endParaRPr lang="en-US" altLang="ja-JP" sz="1600" b="0" i="0" u="none" strike="noStrike" baseline="0">
            <a:solidFill>
              <a:sysClr val="windowText" lastClr="000000"/>
            </a:solidFill>
            <a:latin typeface="ＭＳ Ｐ明朝" panose="02020600040205080304" pitchFamily="18" charset="-128"/>
            <a:ea typeface="ＭＳ Ｐ明朝" panose="02020600040205080304" pitchFamily="18" charset="-128"/>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6" Type="http://schemas.openxmlformats.org/officeDocument/2006/relationships/ctrlProp" Target="../ctrlProps/ctrlProp23.xml" />
  <Relationship Id="rId21" Type="http://schemas.openxmlformats.org/officeDocument/2006/relationships/ctrlProp" Target="../ctrlProps/ctrlProp18.xml" />
  <Relationship Id="rId42" Type="http://schemas.openxmlformats.org/officeDocument/2006/relationships/ctrlProp" Target="../ctrlProps/ctrlProp39.xml" />
  <Relationship Id="rId47" Type="http://schemas.openxmlformats.org/officeDocument/2006/relationships/ctrlProp" Target="../ctrlProps/ctrlProp44.xml" />
  <Relationship Id="rId63" Type="http://schemas.openxmlformats.org/officeDocument/2006/relationships/ctrlProp" Target="../ctrlProps/ctrlProp60.xml" />
  <Relationship Id="rId68" Type="http://schemas.openxmlformats.org/officeDocument/2006/relationships/ctrlProp" Target="../ctrlProps/ctrlProp65.xml" />
  <Relationship Id="rId84" Type="http://schemas.openxmlformats.org/officeDocument/2006/relationships/ctrlProp" Target="../ctrlProps/ctrlProp81.xml" />
  <Relationship Id="rId89" Type="http://schemas.openxmlformats.org/officeDocument/2006/relationships/comments" Target="../comments1.xml" />
  <Relationship Id="rId16" Type="http://schemas.openxmlformats.org/officeDocument/2006/relationships/ctrlProp" Target="../ctrlProps/ctrlProp13.xml" />
  <Relationship Id="rId11" Type="http://schemas.openxmlformats.org/officeDocument/2006/relationships/ctrlProp" Target="../ctrlProps/ctrlProp8.xml" />
  <Relationship Id="rId32" Type="http://schemas.openxmlformats.org/officeDocument/2006/relationships/ctrlProp" Target="../ctrlProps/ctrlProp29.xml" />
  <Relationship Id="rId37" Type="http://schemas.openxmlformats.org/officeDocument/2006/relationships/ctrlProp" Target="../ctrlProps/ctrlProp34.xml" />
  <Relationship Id="rId53" Type="http://schemas.openxmlformats.org/officeDocument/2006/relationships/ctrlProp" Target="../ctrlProps/ctrlProp50.xml" />
  <Relationship Id="rId58" Type="http://schemas.openxmlformats.org/officeDocument/2006/relationships/ctrlProp" Target="../ctrlProps/ctrlProp55.xml" />
  <Relationship Id="rId74" Type="http://schemas.openxmlformats.org/officeDocument/2006/relationships/ctrlProp" Target="../ctrlProps/ctrlProp71.xml" />
  <Relationship Id="rId79" Type="http://schemas.openxmlformats.org/officeDocument/2006/relationships/ctrlProp" Target="../ctrlProps/ctrlProp76.xml" />
  <Relationship Id="rId5" Type="http://schemas.openxmlformats.org/officeDocument/2006/relationships/ctrlProp" Target="../ctrlProps/ctrlProp2.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48" Type="http://schemas.openxmlformats.org/officeDocument/2006/relationships/ctrlProp" Target="../ctrlProps/ctrlProp45.xml" />
  <Relationship Id="rId56" Type="http://schemas.openxmlformats.org/officeDocument/2006/relationships/ctrlProp" Target="../ctrlProps/ctrlProp53.xml" />
  <Relationship Id="rId64" Type="http://schemas.openxmlformats.org/officeDocument/2006/relationships/ctrlProp" Target="../ctrlProps/ctrlProp61.xml" />
  <Relationship Id="rId69" Type="http://schemas.openxmlformats.org/officeDocument/2006/relationships/ctrlProp" Target="../ctrlProps/ctrlProp66.xml" />
  <Relationship Id="rId77" Type="http://schemas.openxmlformats.org/officeDocument/2006/relationships/ctrlProp" Target="../ctrlProps/ctrlProp74.xml" />
  <Relationship Id="rId8" Type="http://schemas.openxmlformats.org/officeDocument/2006/relationships/ctrlProp" Target="../ctrlProps/ctrlProp5.xml" />
  <Relationship Id="rId51" Type="http://schemas.openxmlformats.org/officeDocument/2006/relationships/ctrlProp" Target="../ctrlProps/ctrlProp48.xml" />
  <Relationship Id="rId72" Type="http://schemas.openxmlformats.org/officeDocument/2006/relationships/ctrlProp" Target="../ctrlProps/ctrlProp69.xml" />
  <Relationship Id="rId80" Type="http://schemas.openxmlformats.org/officeDocument/2006/relationships/ctrlProp" Target="../ctrlProps/ctrlProp77.xml" />
  <Relationship Id="rId85" Type="http://schemas.openxmlformats.org/officeDocument/2006/relationships/ctrlProp" Target="../ctrlProps/ctrlProp82.xml" />
  <Relationship Id="rId3" Type="http://schemas.openxmlformats.org/officeDocument/2006/relationships/vmlDrawing" Target="../drawings/vmlDrawing1.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59" Type="http://schemas.openxmlformats.org/officeDocument/2006/relationships/ctrlProp" Target="../ctrlProps/ctrlProp56.xml" />
  <Relationship Id="rId67" Type="http://schemas.openxmlformats.org/officeDocument/2006/relationships/ctrlProp" Target="../ctrlProps/ctrlProp64.xml" />
  <Relationship Id="rId20" Type="http://schemas.openxmlformats.org/officeDocument/2006/relationships/ctrlProp" Target="../ctrlProps/ctrlProp17.xml" />
  <Relationship Id="rId41" Type="http://schemas.openxmlformats.org/officeDocument/2006/relationships/ctrlProp" Target="../ctrlProps/ctrlProp38.xml" />
  <Relationship Id="rId54" Type="http://schemas.openxmlformats.org/officeDocument/2006/relationships/ctrlProp" Target="../ctrlProps/ctrlProp51.xml" />
  <Relationship Id="rId62" Type="http://schemas.openxmlformats.org/officeDocument/2006/relationships/ctrlProp" Target="../ctrlProps/ctrlProp59.xml" />
  <Relationship Id="rId70" Type="http://schemas.openxmlformats.org/officeDocument/2006/relationships/ctrlProp" Target="../ctrlProps/ctrlProp67.xml" />
  <Relationship Id="rId75" Type="http://schemas.openxmlformats.org/officeDocument/2006/relationships/ctrlProp" Target="../ctrlProps/ctrlProp72.xml" />
  <Relationship Id="rId83" Type="http://schemas.openxmlformats.org/officeDocument/2006/relationships/ctrlProp" Target="../ctrlProps/ctrlProp80.xml" />
  <Relationship Id="rId88" Type="http://schemas.openxmlformats.org/officeDocument/2006/relationships/ctrlProp" Target="../ctrlProps/ctrlProp85.xml" />
  <Relationship Id="rId6" Type="http://schemas.openxmlformats.org/officeDocument/2006/relationships/ctrlProp" Target="../ctrlProps/ctrlProp3.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49" Type="http://schemas.openxmlformats.org/officeDocument/2006/relationships/ctrlProp" Target="../ctrlProps/ctrlProp46.xml" />
  <Relationship Id="rId57" Type="http://schemas.openxmlformats.org/officeDocument/2006/relationships/ctrlProp" Target="../ctrlProps/ctrlProp54.xml" />
  <Relationship Id="rId10" Type="http://schemas.openxmlformats.org/officeDocument/2006/relationships/ctrlProp" Target="../ctrlProps/ctrlProp7.xml" />
  <Relationship Id="rId31" Type="http://schemas.openxmlformats.org/officeDocument/2006/relationships/ctrlProp" Target="../ctrlProps/ctrlProp28.xml" />
  <Relationship Id="rId44" Type="http://schemas.openxmlformats.org/officeDocument/2006/relationships/ctrlProp" Target="../ctrlProps/ctrlProp41.xml" />
  <Relationship Id="rId52" Type="http://schemas.openxmlformats.org/officeDocument/2006/relationships/ctrlProp" Target="../ctrlProps/ctrlProp49.xml" />
  <Relationship Id="rId60" Type="http://schemas.openxmlformats.org/officeDocument/2006/relationships/ctrlProp" Target="../ctrlProps/ctrlProp57.xml" />
  <Relationship Id="rId65" Type="http://schemas.openxmlformats.org/officeDocument/2006/relationships/ctrlProp" Target="../ctrlProps/ctrlProp62.xml" />
  <Relationship Id="rId73" Type="http://schemas.openxmlformats.org/officeDocument/2006/relationships/ctrlProp" Target="../ctrlProps/ctrlProp70.xml" />
  <Relationship Id="rId78" Type="http://schemas.openxmlformats.org/officeDocument/2006/relationships/ctrlProp" Target="../ctrlProps/ctrlProp75.xml" />
  <Relationship Id="rId81" Type="http://schemas.openxmlformats.org/officeDocument/2006/relationships/ctrlProp" Target="../ctrlProps/ctrlProp78.xml" />
  <Relationship Id="rId86" Type="http://schemas.openxmlformats.org/officeDocument/2006/relationships/ctrlProp" Target="../ctrlProps/ctrlProp83.xml" />
  <Relationship Id="rId4" Type="http://schemas.openxmlformats.org/officeDocument/2006/relationships/ctrlProp" Target="../ctrlProps/ctrlProp1.xml" />
  <Relationship Id="rId9" Type="http://schemas.openxmlformats.org/officeDocument/2006/relationships/ctrlProp" Target="../ctrlProps/ctrlProp6.xml" />
  <Relationship Id="rId13" Type="http://schemas.openxmlformats.org/officeDocument/2006/relationships/ctrlProp" Target="../ctrlProps/ctrlProp10.xml" />
  <Relationship Id="rId18" Type="http://schemas.openxmlformats.org/officeDocument/2006/relationships/ctrlProp" Target="../ctrlProps/ctrlProp15.xml" />
  <Relationship Id="rId39" Type="http://schemas.openxmlformats.org/officeDocument/2006/relationships/ctrlProp" Target="../ctrlProps/ctrlProp36.xml" />
  <Relationship Id="rId34" Type="http://schemas.openxmlformats.org/officeDocument/2006/relationships/ctrlProp" Target="../ctrlProps/ctrlProp31.xml" />
  <Relationship Id="rId50" Type="http://schemas.openxmlformats.org/officeDocument/2006/relationships/ctrlProp" Target="../ctrlProps/ctrlProp47.xml" />
  <Relationship Id="rId55" Type="http://schemas.openxmlformats.org/officeDocument/2006/relationships/ctrlProp" Target="../ctrlProps/ctrlProp52.xml" />
  <Relationship Id="rId76" Type="http://schemas.openxmlformats.org/officeDocument/2006/relationships/ctrlProp" Target="../ctrlProps/ctrlProp73.xml" />
  <Relationship Id="rId7" Type="http://schemas.openxmlformats.org/officeDocument/2006/relationships/ctrlProp" Target="../ctrlProps/ctrlProp4.xml" />
  <Relationship Id="rId71" Type="http://schemas.openxmlformats.org/officeDocument/2006/relationships/ctrlProp" Target="../ctrlProps/ctrlProp68.xml" />
  <Relationship Id="rId2" Type="http://schemas.openxmlformats.org/officeDocument/2006/relationships/drawing" Target="../drawings/drawing1.xml" />
  <Relationship Id="rId29" Type="http://schemas.openxmlformats.org/officeDocument/2006/relationships/ctrlProp" Target="../ctrlProps/ctrlProp26.xml" />
  <Relationship Id="rId24" Type="http://schemas.openxmlformats.org/officeDocument/2006/relationships/ctrlProp" Target="../ctrlProps/ctrlProp21.xml" />
  <Relationship Id="rId40" Type="http://schemas.openxmlformats.org/officeDocument/2006/relationships/ctrlProp" Target="../ctrlProps/ctrlProp37.xml" />
  <Relationship Id="rId45" Type="http://schemas.openxmlformats.org/officeDocument/2006/relationships/ctrlProp" Target="../ctrlProps/ctrlProp42.xml" />
  <Relationship Id="rId66" Type="http://schemas.openxmlformats.org/officeDocument/2006/relationships/ctrlProp" Target="../ctrlProps/ctrlProp63.xml" />
  <Relationship Id="rId87" Type="http://schemas.openxmlformats.org/officeDocument/2006/relationships/ctrlProp" Target="../ctrlProps/ctrlProp84.xml" />
  <Relationship Id="rId61" Type="http://schemas.openxmlformats.org/officeDocument/2006/relationships/ctrlProp" Target="../ctrlProps/ctrlProp58.xml" />
  <Relationship Id="rId82" Type="http://schemas.openxmlformats.org/officeDocument/2006/relationships/ctrlProp" Target="../ctrlProps/ctrlProp79.xml" />
  <Relationship Id="rId19" Type="http://schemas.openxmlformats.org/officeDocument/2006/relationships/ctrlProp" Target="../ctrlProps/ctrlProp16.xml" />
</Relationships>
</file>

<file path=xl/worksheets/_rels/sheet2.xml.rels>&#65279;<?xml version="1.0" encoding="utf-8" standalone="yes"?>
<Relationships xmlns="http://schemas.openxmlformats.org/package/2006/relationships">
  <Relationship Id="rId26" Type="http://schemas.openxmlformats.org/officeDocument/2006/relationships/ctrlProp" Target="../ctrlProps/ctrlProp107.xml" />
  <Relationship Id="rId21" Type="http://schemas.openxmlformats.org/officeDocument/2006/relationships/ctrlProp" Target="../ctrlProps/ctrlProp102.xml" />
  <Relationship Id="rId42" Type="http://schemas.openxmlformats.org/officeDocument/2006/relationships/ctrlProp" Target="../ctrlProps/ctrlProp123.xml" />
  <Relationship Id="rId47" Type="http://schemas.openxmlformats.org/officeDocument/2006/relationships/ctrlProp" Target="../ctrlProps/ctrlProp128.xml" />
  <Relationship Id="rId63" Type="http://schemas.openxmlformats.org/officeDocument/2006/relationships/ctrlProp" Target="../ctrlProps/ctrlProp144.xml" />
  <Relationship Id="rId68" Type="http://schemas.openxmlformats.org/officeDocument/2006/relationships/ctrlProp" Target="../ctrlProps/ctrlProp149.xml" />
  <Relationship Id="rId84" Type="http://schemas.openxmlformats.org/officeDocument/2006/relationships/ctrlProp" Target="../ctrlProps/ctrlProp165.xml" />
  <Relationship Id="rId89" Type="http://schemas.openxmlformats.org/officeDocument/2006/relationships/ctrlProp" Target="../ctrlProps/ctrlProp170.xml" />
  <Relationship Id="rId16" Type="http://schemas.openxmlformats.org/officeDocument/2006/relationships/ctrlProp" Target="../ctrlProps/ctrlProp97.xml" />
  <Relationship Id="rId11" Type="http://schemas.openxmlformats.org/officeDocument/2006/relationships/ctrlProp" Target="../ctrlProps/ctrlProp92.xml" />
  <Relationship Id="rId32" Type="http://schemas.openxmlformats.org/officeDocument/2006/relationships/ctrlProp" Target="../ctrlProps/ctrlProp113.xml" />
  <Relationship Id="rId37" Type="http://schemas.openxmlformats.org/officeDocument/2006/relationships/ctrlProp" Target="../ctrlProps/ctrlProp118.xml" />
  <Relationship Id="rId53" Type="http://schemas.openxmlformats.org/officeDocument/2006/relationships/ctrlProp" Target="../ctrlProps/ctrlProp134.xml" />
  <Relationship Id="rId58" Type="http://schemas.openxmlformats.org/officeDocument/2006/relationships/ctrlProp" Target="../ctrlProps/ctrlProp139.xml" />
  <Relationship Id="rId74" Type="http://schemas.openxmlformats.org/officeDocument/2006/relationships/ctrlProp" Target="../ctrlProps/ctrlProp155.xml" />
  <Relationship Id="rId79" Type="http://schemas.openxmlformats.org/officeDocument/2006/relationships/ctrlProp" Target="../ctrlProps/ctrlProp160.xml" />
  <Relationship Id="rId5" Type="http://schemas.openxmlformats.org/officeDocument/2006/relationships/ctrlProp" Target="../ctrlProps/ctrlProp86.xml" />
  <Relationship Id="rId90" Type="http://schemas.openxmlformats.org/officeDocument/2006/relationships/comments" Target="../comments2.xml" />
  <Relationship Id="rId14" Type="http://schemas.openxmlformats.org/officeDocument/2006/relationships/ctrlProp" Target="../ctrlProps/ctrlProp95.xml" />
  <Relationship Id="rId22" Type="http://schemas.openxmlformats.org/officeDocument/2006/relationships/ctrlProp" Target="../ctrlProps/ctrlProp103.xml" />
  <Relationship Id="rId27" Type="http://schemas.openxmlformats.org/officeDocument/2006/relationships/ctrlProp" Target="../ctrlProps/ctrlProp108.xml" />
  <Relationship Id="rId30" Type="http://schemas.openxmlformats.org/officeDocument/2006/relationships/ctrlProp" Target="../ctrlProps/ctrlProp111.xml" />
  <Relationship Id="rId35" Type="http://schemas.openxmlformats.org/officeDocument/2006/relationships/ctrlProp" Target="../ctrlProps/ctrlProp116.xml" />
  <Relationship Id="rId43" Type="http://schemas.openxmlformats.org/officeDocument/2006/relationships/ctrlProp" Target="../ctrlProps/ctrlProp124.xml" />
  <Relationship Id="rId48" Type="http://schemas.openxmlformats.org/officeDocument/2006/relationships/ctrlProp" Target="../ctrlProps/ctrlProp129.xml" />
  <Relationship Id="rId56" Type="http://schemas.openxmlformats.org/officeDocument/2006/relationships/ctrlProp" Target="../ctrlProps/ctrlProp137.xml" />
  <Relationship Id="rId64" Type="http://schemas.openxmlformats.org/officeDocument/2006/relationships/ctrlProp" Target="../ctrlProps/ctrlProp145.xml" />
  <Relationship Id="rId69" Type="http://schemas.openxmlformats.org/officeDocument/2006/relationships/ctrlProp" Target="../ctrlProps/ctrlProp150.xml" />
  <Relationship Id="rId77" Type="http://schemas.openxmlformats.org/officeDocument/2006/relationships/ctrlProp" Target="../ctrlProps/ctrlProp158.xml" />
  <Relationship Id="rId8" Type="http://schemas.openxmlformats.org/officeDocument/2006/relationships/ctrlProp" Target="../ctrlProps/ctrlProp89.xml" />
  <Relationship Id="rId51" Type="http://schemas.openxmlformats.org/officeDocument/2006/relationships/ctrlProp" Target="../ctrlProps/ctrlProp132.xml" />
  <Relationship Id="rId72" Type="http://schemas.openxmlformats.org/officeDocument/2006/relationships/ctrlProp" Target="../ctrlProps/ctrlProp153.xml" />
  <Relationship Id="rId80" Type="http://schemas.openxmlformats.org/officeDocument/2006/relationships/ctrlProp" Target="../ctrlProps/ctrlProp161.xml" />
  <Relationship Id="rId85" Type="http://schemas.openxmlformats.org/officeDocument/2006/relationships/ctrlProp" Target="../ctrlProps/ctrlProp166.xml" />
  <Relationship Id="rId3" Type="http://schemas.openxmlformats.org/officeDocument/2006/relationships/drawing" Target="../drawings/drawing2.xml" />
  <Relationship Id="rId12" Type="http://schemas.openxmlformats.org/officeDocument/2006/relationships/ctrlProp" Target="../ctrlProps/ctrlProp93.xml" />
  <Relationship Id="rId17" Type="http://schemas.openxmlformats.org/officeDocument/2006/relationships/ctrlProp" Target="../ctrlProps/ctrlProp98.xml" />
  <Relationship Id="rId25" Type="http://schemas.openxmlformats.org/officeDocument/2006/relationships/ctrlProp" Target="../ctrlProps/ctrlProp106.xml" />
  <Relationship Id="rId33" Type="http://schemas.openxmlformats.org/officeDocument/2006/relationships/ctrlProp" Target="../ctrlProps/ctrlProp114.xml" />
  <Relationship Id="rId38" Type="http://schemas.openxmlformats.org/officeDocument/2006/relationships/ctrlProp" Target="../ctrlProps/ctrlProp119.xml" />
  <Relationship Id="rId46" Type="http://schemas.openxmlformats.org/officeDocument/2006/relationships/ctrlProp" Target="../ctrlProps/ctrlProp127.xml" />
  <Relationship Id="rId59" Type="http://schemas.openxmlformats.org/officeDocument/2006/relationships/ctrlProp" Target="../ctrlProps/ctrlProp140.xml" />
  <Relationship Id="rId67" Type="http://schemas.openxmlformats.org/officeDocument/2006/relationships/ctrlProp" Target="../ctrlProps/ctrlProp148.xml" />
  <Relationship Id="rId20" Type="http://schemas.openxmlformats.org/officeDocument/2006/relationships/ctrlProp" Target="../ctrlProps/ctrlProp101.xml" />
  <Relationship Id="rId41" Type="http://schemas.openxmlformats.org/officeDocument/2006/relationships/ctrlProp" Target="../ctrlProps/ctrlProp122.xml" />
  <Relationship Id="rId54" Type="http://schemas.openxmlformats.org/officeDocument/2006/relationships/ctrlProp" Target="../ctrlProps/ctrlProp135.xml" />
  <Relationship Id="rId62" Type="http://schemas.openxmlformats.org/officeDocument/2006/relationships/ctrlProp" Target="../ctrlProps/ctrlProp143.xml" />
  <Relationship Id="rId70" Type="http://schemas.openxmlformats.org/officeDocument/2006/relationships/ctrlProp" Target="../ctrlProps/ctrlProp151.xml" />
  <Relationship Id="rId75" Type="http://schemas.openxmlformats.org/officeDocument/2006/relationships/ctrlProp" Target="../ctrlProps/ctrlProp156.xml" />
  <Relationship Id="rId83" Type="http://schemas.openxmlformats.org/officeDocument/2006/relationships/ctrlProp" Target="../ctrlProps/ctrlProp164.xml" />
  <Relationship Id="rId88" Type="http://schemas.openxmlformats.org/officeDocument/2006/relationships/ctrlProp" Target="../ctrlProps/ctrlProp169.xml" />
  <Relationship Id="rId1" Type="http://schemas.openxmlformats.org/officeDocument/2006/relationships/hyperlink" Target="http://www.xxxxxxxx.ne.jp/" TargetMode="External" />
  <Relationship Id="rId6" Type="http://schemas.openxmlformats.org/officeDocument/2006/relationships/ctrlProp" Target="../ctrlProps/ctrlProp87.xml" />
  <Relationship Id="rId15" Type="http://schemas.openxmlformats.org/officeDocument/2006/relationships/ctrlProp" Target="../ctrlProps/ctrlProp96.xml" />
  <Relationship Id="rId23" Type="http://schemas.openxmlformats.org/officeDocument/2006/relationships/ctrlProp" Target="../ctrlProps/ctrlProp104.xml" />
  <Relationship Id="rId28" Type="http://schemas.openxmlformats.org/officeDocument/2006/relationships/ctrlProp" Target="../ctrlProps/ctrlProp109.xml" />
  <Relationship Id="rId36" Type="http://schemas.openxmlformats.org/officeDocument/2006/relationships/ctrlProp" Target="../ctrlProps/ctrlProp117.xml" />
  <Relationship Id="rId49" Type="http://schemas.openxmlformats.org/officeDocument/2006/relationships/ctrlProp" Target="../ctrlProps/ctrlProp130.xml" />
  <Relationship Id="rId57" Type="http://schemas.openxmlformats.org/officeDocument/2006/relationships/ctrlProp" Target="../ctrlProps/ctrlProp138.xml" />
  <Relationship Id="rId10" Type="http://schemas.openxmlformats.org/officeDocument/2006/relationships/ctrlProp" Target="../ctrlProps/ctrlProp91.xml" />
  <Relationship Id="rId31" Type="http://schemas.openxmlformats.org/officeDocument/2006/relationships/ctrlProp" Target="../ctrlProps/ctrlProp112.xml" />
  <Relationship Id="rId44" Type="http://schemas.openxmlformats.org/officeDocument/2006/relationships/ctrlProp" Target="../ctrlProps/ctrlProp125.xml" />
  <Relationship Id="rId52" Type="http://schemas.openxmlformats.org/officeDocument/2006/relationships/ctrlProp" Target="../ctrlProps/ctrlProp133.xml" />
  <Relationship Id="rId60" Type="http://schemas.openxmlformats.org/officeDocument/2006/relationships/ctrlProp" Target="../ctrlProps/ctrlProp141.xml" />
  <Relationship Id="rId65" Type="http://schemas.openxmlformats.org/officeDocument/2006/relationships/ctrlProp" Target="../ctrlProps/ctrlProp146.xml" />
  <Relationship Id="rId73" Type="http://schemas.openxmlformats.org/officeDocument/2006/relationships/ctrlProp" Target="../ctrlProps/ctrlProp154.xml" />
  <Relationship Id="rId78" Type="http://schemas.openxmlformats.org/officeDocument/2006/relationships/ctrlProp" Target="../ctrlProps/ctrlProp159.xml" />
  <Relationship Id="rId81" Type="http://schemas.openxmlformats.org/officeDocument/2006/relationships/ctrlProp" Target="../ctrlProps/ctrlProp162.xml" />
  <Relationship Id="rId86" Type="http://schemas.openxmlformats.org/officeDocument/2006/relationships/ctrlProp" Target="../ctrlProps/ctrlProp167.xml" />
  <Relationship Id="rId4" Type="http://schemas.openxmlformats.org/officeDocument/2006/relationships/vmlDrawing" Target="../drawings/vmlDrawing2.vml" />
  <Relationship Id="rId9" Type="http://schemas.openxmlformats.org/officeDocument/2006/relationships/ctrlProp" Target="../ctrlProps/ctrlProp90.xml" />
  <Relationship Id="rId13" Type="http://schemas.openxmlformats.org/officeDocument/2006/relationships/ctrlProp" Target="../ctrlProps/ctrlProp94.xml" />
  <Relationship Id="rId18" Type="http://schemas.openxmlformats.org/officeDocument/2006/relationships/ctrlProp" Target="../ctrlProps/ctrlProp99.xml" />
  <Relationship Id="rId39" Type="http://schemas.openxmlformats.org/officeDocument/2006/relationships/ctrlProp" Target="../ctrlProps/ctrlProp120.xml" />
  <Relationship Id="rId34" Type="http://schemas.openxmlformats.org/officeDocument/2006/relationships/ctrlProp" Target="../ctrlProps/ctrlProp115.xml" />
  <Relationship Id="rId50" Type="http://schemas.openxmlformats.org/officeDocument/2006/relationships/ctrlProp" Target="../ctrlProps/ctrlProp131.xml" />
  <Relationship Id="rId55" Type="http://schemas.openxmlformats.org/officeDocument/2006/relationships/ctrlProp" Target="../ctrlProps/ctrlProp136.xml" />
  <Relationship Id="rId76" Type="http://schemas.openxmlformats.org/officeDocument/2006/relationships/ctrlProp" Target="../ctrlProps/ctrlProp157.xml" />
  <Relationship Id="rId7" Type="http://schemas.openxmlformats.org/officeDocument/2006/relationships/ctrlProp" Target="../ctrlProps/ctrlProp88.xml" />
  <Relationship Id="rId71" Type="http://schemas.openxmlformats.org/officeDocument/2006/relationships/ctrlProp" Target="../ctrlProps/ctrlProp152.xml" />
  <Relationship Id="rId29" Type="http://schemas.openxmlformats.org/officeDocument/2006/relationships/ctrlProp" Target="../ctrlProps/ctrlProp110.xml" />
  <Relationship Id="rId24" Type="http://schemas.openxmlformats.org/officeDocument/2006/relationships/ctrlProp" Target="../ctrlProps/ctrlProp105.xml" />
  <Relationship Id="rId40" Type="http://schemas.openxmlformats.org/officeDocument/2006/relationships/ctrlProp" Target="../ctrlProps/ctrlProp121.xml" />
  <Relationship Id="rId45" Type="http://schemas.openxmlformats.org/officeDocument/2006/relationships/ctrlProp" Target="../ctrlProps/ctrlProp126.xml" />
  <Relationship Id="rId66" Type="http://schemas.openxmlformats.org/officeDocument/2006/relationships/ctrlProp" Target="../ctrlProps/ctrlProp147.xml" />
  <Relationship Id="rId87" Type="http://schemas.openxmlformats.org/officeDocument/2006/relationships/ctrlProp" Target="../ctrlProps/ctrlProp168.xml" />
  <Relationship Id="rId61" Type="http://schemas.openxmlformats.org/officeDocument/2006/relationships/ctrlProp" Target="../ctrlProps/ctrlProp142.xml" />
  <Relationship Id="rId82" Type="http://schemas.openxmlformats.org/officeDocument/2006/relationships/ctrlProp" Target="../ctrlProps/ctrlProp163.xml" />
  <Relationship Id="rId19" Type="http://schemas.openxmlformats.org/officeDocument/2006/relationships/ctrlProp" Target="../ctrlProps/ctrlProp100.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Relationship Id="rId2" Type="http://schemas.openxmlformats.org/officeDocument/2006/relationships/drawing" Target="../drawings/drawing4.xml" />
</Relationships>
</file>

<file path=xl/worksheets/_rels/sheet6.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AD172"/>
  <sheetViews>
    <sheetView tabSelected="1" view="pageBreakPreview" zoomScaleNormal="100" zoomScaleSheetLayoutView="100" workbookViewId="0"/>
  </sheetViews>
  <sheetFormatPr defaultColWidth="5.59765625" defaultRowHeight="20.100000000000001" customHeight="1"/>
  <cols>
    <col min="1" max="1" width="5.59765625" style="1"/>
    <col min="2" max="2" width="6.59765625" style="1" customWidth="1"/>
    <col min="3" max="3" width="5.59765625" style="1"/>
    <col min="4" max="4" width="8.73046875" style="1" bestFit="1" customWidth="1"/>
    <col min="5" max="6" width="5.59765625" style="1"/>
    <col min="7" max="8" width="6.86328125" style="1" bestFit="1" customWidth="1"/>
    <col min="9" max="9" width="5.59765625" style="1"/>
    <col min="10" max="10" width="7.1328125" style="1" bestFit="1" customWidth="1"/>
    <col min="11" max="16" width="5.59765625" style="1"/>
    <col min="17" max="17" width="5.59765625" style="31" customWidth="1"/>
    <col min="18" max="18" width="5.59765625" style="16" customWidth="1"/>
    <col min="19" max="26" width="5.59765625" style="16"/>
    <col min="27" max="28" width="5.59765625" style="16" customWidth="1"/>
    <col min="29" max="29" width="5.59765625" style="16"/>
    <col min="30" max="16384" width="5.59765625" style="1"/>
  </cols>
  <sheetData>
    <row r="1" spans="1:20" ht="20.100000000000001" customHeight="1">
      <c r="A1" s="55" t="s">
        <v>74</v>
      </c>
      <c r="B1" s="17"/>
      <c r="C1" s="17"/>
      <c r="D1" s="17"/>
      <c r="E1" s="17"/>
      <c r="F1" s="17"/>
      <c r="G1" s="17"/>
      <c r="H1" s="17"/>
      <c r="I1" s="17"/>
      <c r="J1" s="17"/>
      <c r="K1" s="17"/>
      <c r="L1" s="40" t="str">
        <f>IF(M1="","*入力してください*","")</f>
        <v/>
      </c>
      <c r="M1" s="223" t="s">
        <v>138</v>
      </c>
      <c r="N1" s="224"/>
      <c r="O1" s="224"/>
      <c r="P1" s="224"/>
      <c r="Q1" s="29"/>
      <c r="R1" s="28"/>
    </row>
    <row r="2" spans="1:20" ht="20.100000000000001" customHeight="1">
      <c r="A2" s="253"/>
      <c r="B2" s="253"/>
      <c r="C2" s="17"/>
      <c r="D2" s="17"/>
      <c r="E2" s="17"/>
      <c r="F2" s="17"/>
      <c r="G2" s="17"/>
      <c r="H2" s="17"/>
      <c r="I2" s="17"/>
      <c r="J2" s="17"/>
      <c r="K2" s="17" t="s">
        <v>10</v>
      </c>
      <c r="L2" s="17"/>
      <c r="M2" s="17"/>
      <c r="N2" s="252"/>
      <c r="O2" s="252"/>
      <c r="P2" s="17" t="s">
        <v>9</v>
      </c>
      <c r="Q2" s="29"/>
      <c r="R2" s="28"/>
    </row>
    <row r="3" spans="1:20" ht="20.100000000000001" customHeight="1">
      <c r="A3" s="225" t="s">
        <v>0</v>
      </c>
      <c r="B3" s="225"/>
      <c r="C3" s="225"/>
      <c r="D3" s="225"/>
      <c r="E3" s="225"/>
      <c r="F3" s="225"/>
      <c r="G3" s="225"/>
      <c r="H3" s="225"/>
      <c r="I3" s="225"/>
      <c r="J3" s="225"/>
      <c r="K3" s="225"/>
      <c r="L3" s="225"/>
      <c r="M3" s="225"/>
      <c r="N3" s="225"/>
      <c r="O3" s="225"/>
      <c r="P3" s="225"/>
      <c r="Q3" s="29"/>
      <c r="R3" s="28"/>
    </row>
    <row r="4" spans="1:20" ht="20.100000000000001" customHeight="1">
      <c r="A4" s="17"/>
      <c r="B4" s="17"/>
      <c r="C4" s="17"/>
      <c r="D4" s="17"/>
      <c r="E4" s="17"/>
      <c r="F4" s="17"/>
      <c r="G4" s="17"/>
      <c r="H4" s="17"/>
      <c r="I4" s="17"/>
      <c r="J4" s="17"/>
      <c r="K4" s="17"/>
      <c r="L4" s="17"/>
      <c r="M4" s="17"/>
      <c r="N4" s="17"/>
      <c r="O4" s="17"/>
      <c r="P4" s="17"/>
      <c r="Q4" s="29"/>
      <c r="R4" s="28"/>
    </row>
    <row r="5" spans="1:20" ht="20.100000000000001" customHeight="1">
      <c r="A5" s="17" t="s">
        <v>1</v>
      </c>
      <c r="B5" s="17"/>
      <c r="C5" s="17"/>
      <c r="D5" s="17"/>
      <c r="E5" s="17"/>
      <c r="F5" s="17"/>
      <c r="G5" s="17"/>
      <c r="H5" s="17"/>
      <c r="I5" s="17"/>
      <c r="J5" s="17"/>
      <c r="K5" s="17"/>
      <c r="L5" s="17"/>
      <c r="M5" s="17"/>
      <c r="N5" s="17"/>
      <c r="O5" s="17"/>
      <c r="P5" s="17"/>
      <c r="Q5" s="29"/>
      <c r="R5" s="28"/>
    </row>
    <row r="6" spans="1:20" ht="20.100000000000001" customHeight="1">
      <c r="A6" s="17"/>
      <c r="B6" s="17"/>
      <c r="C6" s="17"/>
      <c r="D6" s="17"/>
      <c r="E6" s="17"/>
      <c r="F6" s="17"/>
      <c r="G6" s="17"/>
      <c r="H6" s="17"/>
      <c r="I6" s="17"/>
      <c r="J6" s="17"/>
      <c r="K6" s="39" t="str">
        <f>IF(R6=FALSE,"*入力してください*","")</f>
        <v>*入力してください*</v>
      </c>
      <c r="L6" s="17"/>
      <c r="M6" s="17"/>
      <c r="N6" s="17"/>
      <c r="O6" s="17"/>
      <c r="P6" s="17"/>
      <c r="Q6" s="29"/>
      <c r="R6" s="16" t="b">
        <f>AND(R7:R11)</f>
        <v>0</v>
      </c>
    </row>
    <row r="7" spans="1:20" ht="20.100000000000001" customHeight="1">
      <c r="A7" s="17"/>
      <c r="B7" s="17"/>
      <c r="C7" s="17"/>
      <c r="D7" s="17"/>
      <c r="E7" s="17"/>
      <c r="F7" s="17"/>
      <c r="G7" s="17"/>
      <c r="H7" s="17"/>
      <c r="I7" s="17" t="s">
        <v>108</v>
      </c>
      <c r="J7" s="17"/>
      <c r="K7" s="179"/>
      <c r="L7" s="179"/>
      <c r="M7" s="179"/>
      <c r="N7" s="179"/>
      <c r="O7" s="179"/>
      <c r="P7" s="179"/>
      <c r="Q7" s="29"/>
      <c r="R7" s="16" t="b">
        <f>IF(K7="",FALSE,TRUE)</f>
        <v>0</v>
      </c>
    </row>
    <row r="8" spans="1:20" ht="20.100000000000001" customHeight="1">
      <c r="A8" s="17"/>
      <c r="B8" s="17"/>
      <c r="C8" s="17"/>
      <c r="D8" s="17"/>
      <c r="E8" s="17"/>
      <c r="F8" s="17"/>
      <c r="G8" s="17"/>
      <c r="H8" s="17"/>
      <c r="I8" s="17" t="s">
        <v>3</v>
      </c>
      <c r="J8" s="17"/>
      <c r="K8" s="179"/>
      <c r="L8" s="179"/>
      <c r="M8" s="179"/>
      <c r="N8" s="179"/>
      <c r="O8" s="179"/>
      <c r="P8" s="179"/>
      <c r="Q8" s="29"/>
      <c r="R8" s="16" t="b">
        <f>IF(K8="",FALSE,TRUE)</f>
        <v>0</v>
      </c>
    </row>
    <row r="9" spans="1:20" ht="20.100000000000001" customHeight="1">
      <c r="A9" s="17"/>
      <c r="B9" s="17"/>
      <c r="C9" s="17"/>
      <c r="D9" s="17"/>
      <c r="E9" s="17"/>
      <c r="F9" s="17"/>
      <c r="G9" s="17"/>
      <c r="H9" s="17"/>
      <c r="I9" s="17" t="s">
        <v>4</v>
      </c>
      <c r="J9" s="17"/>
      <c r="K9" s="179"/>
      <c r="L9" s="179"/>
      <c r="M9" s="179"/>
      <c r="N9" s="179"/>
      <c r="O9" s="18"/>
      <c r="P9" s="18"/>
      <c r="Q9" s="29"/>
      <c r="R9" s="16" t="b">
        <f>IF(K9="",FALSE,TRUE)</f>
        <v>0</v>
      </c>
    </row>
    <row r="10" spans="1:20" ht="20.100000000000001" customHeight="1">
      <c r="A10" s="17"/>
      <c r="B10" s="17"/>
      <c r="C10" s="17"/>
      <c r="D10" s="17"/>
      <c r="E10" s="17"/>
      <c r="F10" s="17"/>
      <c r="G10" s="17"/>
      <c r="H10" s="17"/>
      <c r="I10" s="17" t="s">
        <v>5</v>
      </c>
      <c r="J10" s="17"/>
      <c r="K10" s="179"/>
      <c r="L10" s="179"/>
      <c r="M10" s="179"/>
      <c r="N10" s="179"/>
      <c r="O10" s="179"/>
      <c r="P10" s="179"/>
      <c r="Q10" s="29"/>
      <c r="R10" s="16" t="b">
        <f>IF(K10="",FALSE,TRUE)</f>
        <v>0</v>
      </c>
    </row>
    <row r="11" spans="1:20" ht="20.100000000000001" customHeight="1" thickBot="1">
      <c r="A11" s="17"/>
      <c r="B11" s="17"/>
      <c r="C11" s="17"/>
      <c r="D11" s="17"/>
      <c r="E11" s="17"/>
      <c r="F11" s="17"/>
      <c r="G11" s="17"/>
      <c r="H11" s="17"/>
      <c r="I11" s="17" t="s">
        <v>6</v>
      </c>
      <c r="J11" s="17"/>
      <c r="K11" s="179"/>
      <c r="L11" s="179"/>
      <c r="M11" s="179"/>
      <c r="N11" s="179"/>
      <c r="O11" s="179"/>
      <c r="P11" s="179"/>
      <c r="Q11" s="29"/>
      <c r="R11" s="16" t="b">
        <f>IF(K11="",FALSE,TRUE)</f>
        <v>0</v>
      </c>
    </row>
    <row r="12" spans="1:20" ht="20.100000000000001" customHeight="1" thickBot="1">
      <c r="A12" s="231" t="s">
        <v>139</v>
      </c>
      <c r="B12" s="232"/>
      <c r="C12" s="232"/>
      <c r="D12" s="232"/>
      <c r="E12" s="233"/>
      <c r="F12" s="17"/>
      <c r="G12" s="17"/>
      <c r="H12" s="17"/>
      <c r="I12" s="17"/>
      <c r="J12" s="17"/>
      <c r="K12" s="17"/>
      <c r="L12" s="17"/>
      <c r="M12" s="17"/>
      <c r="N12" s="17"/>
      <c r="O12" s="17"/>
      <c r="P12" s="17"/>
      <c r="Q12" s="29"/>
      <c r="R12" s="28"/>
    </row>
    <row r="13" spans="1:20" ht="20.100000000000001" customHeight="1">
      <c r="A13" s="180" t="s">
        <v>24</v>
      </c>
      <c r="B13" s="180"/>
      <c r="C13" s="180"/>
      <c r="D13" s="180"/>
      <c r="E13" s="180"/>
      <c r="F13" s="180"/>
      <c r="G13" s="180"/>
      <c r="H13" s="180"/>
      <c r="I13" s="180"/>
      <c r="J13" s="180"/>
      <c r="K13" s="180"/>
      <c r="L13" s="180"/>
      <c r="M13" s="180"/>
      <c r="N13" s="180"/>
      <c r="O13" s="180"/>
      <c r="P13" s="180"/>
      <c r="Q13" s="29"/>
      <c r="R13" s="28"/>
      <c r="T13" s="16" t="e">
        <f>I29/D21/10</f>
        <v>#DIV/0!</v>
      </c>
    </row>
    <row r="14" spans="1:20" ht="20.100000000000001" customHeight="1">
      <c r="A14" s="180"/>
      <c r="B14" s="180"/>
      <c r="C14" s="180"/>
      <c r="D14" s="180"/>
      <c r="E14" s="180"/>
      <c r="F14" s="180"/>
      <c r="G14" s="180"/>
      <c r="H14" s="180"/>
      <c r="I14" s="180"/>
      <c r="J14" s="180"/>
      <c r="K14" s="180"/>
      <c r="L14" s="180"/>
      <c r="M14" s="180"/>
      <c r="N14" s="180"/>
      <c r="O14" s="180"/>
      <c r="P14" s="180"/>
      <c r="Q14" s="29"/>
      <c r="R14" s="28"/>
    </row>
    <row r="15" spans="1:20" ht="20.100000000000001" customHeight="1">
      <c r="A15" s="181"/>
      <c r="B15" s="181"/>
      <c r="C15" s="181"/>
      <c r="D15" s="181"/>
      <c r="E15" s="181"/>
      <c r="F15" s="181"/>
      <c r="G15" s="181"/>
      <c r="H15" s="181"/>
      <c r="I15" s="181"/>
      <c r="J15" s="181"/>
      <c r="K15" s="181"/>
      <c r="L15" s="181"/>
      <c r="M15" s="181"/>
      <c r="N15" s="181"/>
      <c r="O15" s="181"/>
      <c r="P15" s="181"/>
      <c r="Q15" s="29"/>
      <c r="R15" s="44"/>
    </row>
    <row r="16" spans="1:20" ht="18" customHeight="1">
      <c r="A16" s="182" t="str">
        <f>IF(R16=0,"*入力してください*","")</f>
        <v>*入力してください*</v>
      </c>
      <c r="B16" s="183"/>
      <c r="C16" s="184"/>
      <c r="D16" s="185"/>
      <c r="E16" s="186"/>
      <c r="F16" s="186"/>
      <c r="G16" s="186"/>
      <c r="H16" s="186"/>
      <c r="I16" s="186"/>
      <c r="J16" s="186"/>
      <c r="K16" s="186"/>
      <c r="L16" s="186"/>
      <c r="M16" s="186"/>
      <c r="N16" s="186"/>
      <c r="O16" s="186"/>
      <c r="P16" s="187"/>
      <c r="Q16" s="30" t="s">
        <v>33</v>
      </c>
      <c r="R16" s="27">
        <f>LEN(D16)</f>
        <v>0</v>
      </c>
    </row>
    <row r="17" spans="1:29" ht="18" customHeight="1">
      <c r="A17" s="191"/>
      <c r="B17" s="192"/>
      <c r="C17" s="193"/>
      <c r="D17" s="188"/>
      <c r="E17" s="189"/>
      <c r="F17" s="189"/>
      <c r="G17" s="189"/>
      <c r="H17" s="189"/>
      <c r="I17" s="189"/>
      <c r="J17" s="189"/>
      <c r="K17" s="189"/>
      <c r="L17" s="189"/>
      <c r="M17" s="189"/>
      <c r="N17" s="189"/>
      <c r="O17" s="189"/>
      <c r="P17" s="190"/>
      <c r="Q17" s="29"/>
      <c r="R17" s="28"/>
      <c r="S17" s="16" t="s">
        <v>73</v>
      </c>
      <c r="T17" s="16" t="s">
        <v>62</v>
      </c>
      <c r="U17" s="16" t="s">
        <v>76</v>
      </c>
    </row>
    <row r="18" spans="1:29" ht="20.100000000000001" customHeight="1">
      <c r="A18" s="234" t="s">
        <v>109</v>
      </c>
      <c r="B18" s="235"/>
      <c r="C18" s="236"/>
      <c r="D18" s="243"/>
      <c r="E18" s="244"/>
      <c r="F18" s="244"/>
      <c r="G18" s="244"/>
      <c r="H18" s="244"/>
      <c r="I18" s="244"/>
      <c r="J18" s="244"/>
      <c r="K18" s="244"/>
      <c r="L18" s="244"/>
      <c r="M18" s="244"/>
      <c r="N18" s="244"/>
      <c r="O18" s="244"/>
      <c r="P18" s="245"/>
      <c r="Q18" s="30" t="s">
        <v>33</v>
      </c>
      <c r="R18" s="27">
        <f>LEN(D18)</f>
        <v>0</v>
      </c>
      <c r="S18" s="16" t="s">
        <v>63</v>
      </c>
      <c r="T18" s="16" t="s">
        <v>63</v>
      </c>
      <c r="U18" s="16" t="s">
        <v>63</v>
      </c>
    </row>
    <row r="19" spans="1:29" ht="15.6" customHeight="1">
      <c r="A19" s="246" t="str">
        <f>IF(R19=0,"*入力してください*","")</f>
        <v>*入力してください*</v>
      </c>
      <c r="B19" s="247"/>
      <c r="C19" s="248"/>
      <c r="D19" s="237"/>
      <c r="E19" s="238"/>
      <c r="F19" s="238"/>
      <c r="G19" s="238"/>
      <c r="H19" s="238"/>
      <c r="I19" s="238"/>
      <c r="J19" s="238"/>
      <c r="K19" s="238"/>
      <c r="L19" s="238"/>
      <c r="M19" s="238"/>
      <c r="N19" s="238"/>
      <c r="O19" s="238"/>
      <c r="P19" s="239"/>
      <c r="Q19" s="30" t="s">
        <v>33</v>
      </c>
      <c r="R19" s="27">
        <f>LEN(D19)</f>
        <v>0</v>
      </c>
      <c r="S19" s="16">
        <f>ROUNDUP(T19/2,0)*2</f>
        <v>0</v>
      </c>
      <c r="T19" s="16">
        <f>ROUNDUP(I29/270,0)</f>
        <v>0</v>
      </c>
      <c r="U19" s="16">
        <f>ROUNDUP(T19/10,0)*10</f>
        <v>0</v>
      </c>
    </row>
    <row r="20" spans="1:29" ht="15.6" customHeight="1">
      <c r="A20" s="249"/>
      <c r="B20" s="250"/>
      <c r="C20" s="251"/>
      <c r="D20" s="240"/>
      <c r="E20" s="241"/>
      <c r="F20" s="241"/>
      <c r="G20" s="241"/>
      <c r="H20" s="241"/>
      <c r="I20" s="241"/>
      <c r="J20" s="241"/>
      <c r="K20" s="241"/>
      <c r="L20" s="241"/>
      <c r="M20" s="241"/>
      <c r="N20" s="241"/>
      <c r="O20" s="241"/>
      <c r="P20" s="242"/>
      <c r="Q20" s="29"/>
      <c r="R20" s="15" t="b">
        <v>0</v>
      </c>
      <c r="T20" s="58">
        <f>IF(OR(AND(R20=TRUE,N22=""),AND(R20&lt;&gt;TRUE,N22&lt;&gt;"")),"Err",0)</f>
        <v>0</v>
      </c>
      <c r="W20" s="254" t="s">
        <v>60</v>
      </c>
      <c r="X20" s="254"/>
      <c r="Y20" s="254"/>
      <c r="Z20" s="254" t="s">
        <v>59</v>
      </c>
      <c r="AA20" s="254"/>
      <c r="AB20" s="254"/>
    </row>
    <row r="21" spans="1:29" ht="20.100000000000001" customHeight="1" thickBot="1">
      <c r="A21" s="226" t="str">
        <f>IF(AND(D21=0,E22=0),"*入力してください*","")</f>
        <v>*入力してください*</v>
      </c>
      <c r="B21" s="227"/>
      <c r="C21" s="227"/>
      <c r="D21" s="228">
        <f>T19</f>
        <v>0</v>
      </c>
      <c r="E21" s="229"/>
      <c r="F21" s="118" t="s">
        <v>7</v>
      </c>
      <c r="G21" s="119"/>
      <c r="H21" s="26" t="s">
        <v>8</v>
      </c>
      <c r="I21" s="230"/>
      <c r="J21" s="230"/>
      <c r="K21" s="17" t="s">
        <v>17</v>
      </c>
      <c r="L21" s="17"/>
      <c r="M21" s="17"/>
      <c r="N21" s="17"/>
      <c r="O21" s="17"/>
      <c r="P21" s="24"/>
      <c r="Q21" s="121" t="s">
        <v>125</v>
      </c>
      <c r="R21" s="28"/>
      <c r="T21" s="16" t="str">
        <f>IF($R$30=1,"佐川",IF($R$30=2,"ヤマト",IF($R$30=3,"ゆうパック","-")))</f>
        <v>-</v>
      </c>
      <c r="U21" s="49" t="e">
        <f>VLOOKUP($T$21,$V$22:$AB$24,4,FALSE)</f>
        <v>#N/A</v>
      </c>
      <c r="V21" s="49" t="e">
        <f>IF(#REF!=TRUE,VLOOKUP($T$21,$V$22:$AB$24,7,FALSE),0)</f>
        <v>#REF!</v>
      </c>
      <c r="W21" s="78" t="s">
        <v>51</v>
      </c>
      <c r="X21" s="78" t="s">
        <v>52</v>
      </c>
      <c r="Y21" s="78" t="s">
        <v>61</v>
      </c>
      <c r="Z21" s="78" t="s">
        <v>51</v>
      </c>
      <c r="AA21" s="78" t="s">
        <v>52</v>
      </c>
      <c r="AB21" s="78" t="s">
        <v>61</v>
      </c>
    </row>
    <row r="22" spans="1:29" ht="19.5" customHeight="1">
      <c r="A22" s="191"/>
      <c r="B22" s="192"/>
      <c r="C22" s="193"/>
      <c r="D22" s="120" t="s">
        <v>130</v>
      </c>
      <c r="E22" s="209"/>
      <c r="F22" s="209"/>
      <c r="G22" s="210" t="s">
        <v>126</v>
      </c>
      <c r="H22" s="210"/>
      <c r="I22" s="210"/>
      <c r="J22" s="210"/>
      <c r="K22" s="210"/>
      <c r="L22" s="210"/>
      <c r="M22" s="210"/>
      <c r="N22" s="210"/>
      <c r="O22" s="210"/>
      <c r="P22" s="211"/>
      <c r="Q22" s="122" t="s">
        <v>128</v>
      </c>
      <c r="R22" s="51"/>
      <c r="T22" s="46">
        <f>IF($R$30=1,宅配料金!A3,IF($R$30=2,宅配料金!A10,IF($R$30=3,宅配料金!A18,60)))</f>
        <v>60</v>
      </c>
      <c r="U22" s="46">
        <f>IF($R$30=1,宅配料金!B3,IF($R$30=2,宅配料金!B10,IF($R$30=3,"該当なし",2)))</f>
        <v>2</v>
      </c>
      <c r="V22" s="16" t="s">
        <v>57</v>
      </c>
      <c r="W22" s="49" t="e">
        <f>VLOOKUP($H$32,佐川・サ,3,FALSE)</f>
        <v>#N/A</v>
      </c>
      <c r="X22" s="49" t="e">
        <f>VLOOKUP($M$32,佐川・重,2,FALSE)</f>
        <v>#N/A</v>
      </c>
      <c r="Y22" s="50" t="e">
        <f>MAX(W22:X22)</f>
        <v>#N/A</v>
      </c>
      <c r="Z22" s="49" t="e">
        <f>VLOOKUP($H$32,佐川・サ,4,FALSE)</f>
        <v>#N/A</v>
      </c>
      <c r="AA22" s="49" t="e">
        <f>VLOOKUP($M$32,佐川・重,3,FALSE)</f>
        <v>#N/A</v>
      </c>
      <c r="AB22" s="50" t="e">
        <f>MAX(Z22:AA22)</f>
        <v>#N/A</v>
      </c>
    </row>
    <row r="23" spans="1:29" ht="20.100000000000001" customHeight="1">
      <c r="A23" s="182" t="str">
        <f>IF(OR(I24=0,I27=0),"*入力してください*","")</f>
        <v>*入力してください*</v>
      </c>
      <c r="B23" s="183"/>
      <c r="C23" s="184"/>
      <c r="D23" s="255" t="s">
        <v>11</v>
      </c>
      <c r="E23" s="256"/>
      <c r="F23" s="256"/>
      <c r="G23" s="256"/>
      <c r="H23" s="257"/>
      <c r="I23" s="255" t="s">
        <v>12</v>
      </c>
      <c r="J23" s="256"/>
      <c r="K23" s="256"/>
      <c r="L23" s="256"/>
      <c r="M23" s="257"/>
      <c r="N23" s="258" t="s">
        <v>82</v>
      </c>
      <c r="O23" s="258"/>
      <c r="P23" s="259"/>
      <c r="Q23" s="122" t="s">
        <v>129</v>
      </c>
      <c r="R23" s="28"/>
      <c r="T23" s="47">
        <f>IF($R$30=1,宅配料金!A4,IF($R$30=2,宅配料金!A11,IF($R$30=3,宅配料金!A20,80)))</f>
        <v>80</v>
      </c>
      <c r="U23" s="47">
        <f>IF($R$30=1,宅配料金!B4,IF($R$30=2,宅配料金!B11,IF($R$30=3,"該当なし",5)))</f>
        <v>5</v>
      </c>
      <c r="V23" s="16" t="s">
        <v>58</v>
      </c>
      <c r="W23" s="49" t="e">
        <f>VLOOKUP($H$32,ヤマト・サ,3,FALSE)</f>
        <v>#N/A</v>
      </c>
      <c r="X23" s="49" t="e">
        <f>VLOOKUP($M$32,ヤマト・重,2,FALSE)</f>
        <v>#N/A</v>
      </c>
      <c r="Y23" s="50" t="e">
        <f>MAX(W23:X23)</f>
        <v>#N/A</v>
      </c>
      <c r="Z23" s="49" t="e">
        <f>VLOOKUP($H$32,ヤマト・サ,4,FALSE)</f>
        <v>#N/A</v>
      </c>
      <c r="AA23" s="49" t="e">
        <f>VLOOKUP($M$32,ヤマト・重,3,FALSE)</f>
        <v>#N/A</v>
      </c>
      <c r="AB23" s="50" t="e">
        <f>MAX(Z23:AA23)</f>
        <v>#N/A</v>
      </c>
    </row>
    <row r="24" spans="1:29" ht="20.100000000000001" customHeight="1">
      <c r="A24" s="278" t="s">
        <v>110</v>
      </c>
      <c r="B24" s="279"/>
      <c r="C24" s="280"/>
      <c r="D24" s="200" t="s">
        <v>131</v>
      </c>
      <c r="E24" s="203" t="s">
        <v>78</v>
      </c>
      <c r="F24" s="204"/>
      <c r="G24" s="204"/>
      <c r="H24" s="205"/>
      <c r="I24" s="338"/>
      <c r="J24" s="219"/>
      <c r="K24" s="89" t="s">
        <v>14</v>
      </c>
      <c r="L24" s="260"/>
      <c r="M24" s="261"/>
      <c r="N24" s="219"/>
      <c r="O24" s="219"/>
      <c r="P24" s="19" t="s">
        <v>14</v>
      </c>
      <c r="Q24" s="122" t="s">
        <v>127</v>
      </c>
      <c r="R24" s="28"/>
      <c r="T24" s="47">
        <f>IF($R$30=1,宅配料金!A5,IF($R$30=2,宅配料金!A12,IF($R$30=3,宅配料金!A22,100)))</f>
        <v>100</v>
      </c>
      <c r="U24" s="47">
        <f>IF($R$30=1,宅配料金!B5,IF($R$30=2,宅配料金!B12,IF($R$30=3,"該当なし",10)))</f>
        <v>10</v>
      </c>
      <c r="V24" s="16" t="s">
        <v>50</v>
      </c>
      <c r="W24" s="49" t="e">
        <f>VLOOKUP($H$32,ゆうパック・サ,3,FALSE)</f>
        <v>#N/A</v>
      </c>
      <c r="X24" s="49" t="e">
        <f>VLOOKUP($M$32,ゆうパック・重,2,FALSE)</f>
        <v>#N/A</v>
      </c>
      <c r="Y24" s="60" t="e">
        <f>VLOOKUP($H$32+$M$32,宅配料金!$J$18:$K$33,2,FALSE)</f>
        <v>#N/A</v>
      </c>
      <c r="Z24" s="49" t="e">
        <f>VLOOKUP($H$32,ゆうパック・サ,4,FALSE)</f>
        <v>#N/A</v>
      </c>
      <c r="AA24" s="49" t="e">
        <f>VLOOKUP($M$32,ゆうパック・重,3,FALSE)</f>
        <v>#N/A</v>
      </c>
      <c r="AB24" s="50" t="e">
        <f>MAX(Z24:AA24)</f>
        <v>#N/A</v>
      </c>
    </row>
    <row r="25" spans="1:29" ht="20.100000000000001" customHeight="1">
      <c r="A25" s="278"/>
      <c r="B25" s="279"/>
      <c r="C25" s="280"/>
      <c r="D25" s="201"/>
      <c r="E25" s="206" t="s">
        <v>80</v>
      </c>
      <c r="F25" s="207"/>
      <c r="G25" s="207"/>
      <c r="H25" s="208"/>
      <c r="I25" s="339"/>
      <c r="J25" s="220"/>
      <c r="K25" s="90" t="s">
        <v>14</v>
      </c>
      <c r="L25" s="215"/>
      <c r="M25" s="216"/>
      <c r="N25" s="220"/>
      <c r="O25" s="220"/>
      <c r="P25" s="22" t="s">
        <v>14</v>
      </c>
      <c r="Q25" s="29"/>
      <c r="R25" s="28"/>
      <c r="T25" s="47">
        <f>IF($R$30=1,"該当なし",IF($R$30=2,宅配料金!A13,IF($R$30=3,宅配料金!A24,120)))</f>
        <v>120</v>
      </c>
      <c r="U25" s="47">
        <f>IF($R$30=1,"該当なし",IF($R$30=2,宅配料金!B13,IF($R$30=3,"該当なし",15)))</f>
        <v>15</v>
      </c>
    </row>
    <row r="26" spans="1:29" ht="20.100000000000001" customHeight="1">
      <c r="A26" s="278"/>
      <c r="B26" s="279"/>
      <c r="C26" s="280"/>
      <c r="D26" s="201"/>
      <c r="E26" s="194"/>
      <c r="F26" s="195"/>
      <c r="G26" s="195"/>
      <c r="H26" s="196"/>
      <c r="I26" s="340"/>
      <c r="J26" s="221"/>
      <c r="K26" s="91" t="s">
        <v>14</v>
      </c>
      <c r="L26" s="217"/>
      <c r="M26" s="218"/>
      <c r="N26" s="221"/>
      <c r="O26" s="221"/>
      <c r="P26" s="22" t="s">
        <v>14</v>
      </c>
      <c r="Q26" s="29"/>
      <c r="R26" s="28"/>
      <c r="T26" s="47">
        <f>IF($R$30=1,宅配料金!A6,IF($R$30=2,宅配料金!A14,IF($R$30=3,宅配料金!A26,140)))</f>
        <v>140</v>
      </c>
      <c r="U26" s="47">
        <f>IF($R$30=1,宅配料金!B6,IF($R$30=2,宅配料金!B14,IF($R$30=3,"該当なし",20)))</f>
        <v>20</v>
      </c>
    </row>
    <row r="27" spans="1:29" ht="20.100000000000001" customHeight="1">
      <c r="A27" s="278"/>
      <c r="B27" s="279"/>
      <c r="C27" s="280"/>
      <c r="D27" s="202"/>
      <c r="E27" s="197" t="s">
        <v>13</v>
      </c>
      <c r="F27" s="198"/>
      <c r="G27" s="198"/>
      <c r="H27" s="199"/>
      <c r="I27" s="274">
        <f>SUM(I24:J26)</f>
        <v>0</v>
      </c>
      <c r="J27" s="275"/>
      <c r="K27" s="79" t="s">
        <v>14</v>
      </c>
      <c r="L27" s="212"/>
      <c r="M27" s="213"/>
      <c r="N27" s="275">
        <f>SUM(N24:O26)</f>
        <v>0</v>
      </c>
      <c r="O27" s="275"/>
      <c r="P27" s="21" t="s">
        <v>14</v>
      </c>
      <c r="Q27" s="29" t="s">
        <v>64</v>
      </c>
      <c r="R27" s="51">
        <f>IFERROR(I29/(D21*1000),0)</f>
        <v>0</v>
      </c>
      <c r="T27" s="47">
        <f>IF($R$30=1,宅配料金!A7,IF($R$30=2,宅配料金!A15,IF($R$30=3,宅配料金!A28,160)))</f>
        <v>160</v>
      </c>
      <c r="U27" s="47">
        <f>IF($R$30=1,"該当なし",IF($R$30=2,宅配料金!B15,IF($R$30=3,"該当なし",25)))</f>
        <v>25</v>
      </c>
    </row>
    <row r="28" spans="1:29" ht="20.100000000000001" customHeight="1">
      <c r="A28" s="278"/>
      <c r="B28" s="279"/>
      <c r="C28" s="280"/>
      <c r="D28" s="197" t="s">
        <v>15</v>
      </c>
      <c r="E28" s="198"/>
      <c r="F28" s="198"/>
      <c r="G28" s="198"/>
      <c r="H28" s="199"/>
      <c r="I28" s="341">
        <f>IF(I21="",1,I21)</f>
        <v>1</v>
      </c>
      <c r="J28" s="214"/>
      <c r="K28" s="79" t="s">
        <v>16</v>
      </c>
      <c r="L28" s="212"/>
      <c r="M28" s="213"/>
      <c r="N28" s="214">
        <f>IF(I21="",1,I21)</f>
        <v>1</v>
      </c>
      <c r="O28" s="214"/>
      <c r="P28" s="21" t="s">
        <v>16</v>
      </c>
      <c r="Q28" s="29"/>
      <c r="R28" s="51"/>
      <c r="T28" s="48">
        <f>IF($R$30=1,"該当なし",IF($R$30=2,"該当なし",IF($R$30=3,宅配料金!A30,170)))</f>
        <v>170</v>
      </c>
      <c r="U28" s="47">
        <f>IF($R$30=1,宅配料金!B7,IF($R$30=2,"該当なし",IF($R$30=3,宅配料金!B19,30)))</f>
        <v>30</v>
      </c>
    </row>
    <row r="29" spans="1:29" ht="20.100000000000001" customHeight="1">
      <c r="A29" s="281"/>
      <c r="B29" s="282"/>
      <c r="C29" s="283"/>
      <c r="D29" s="270" t="s">
        <v>81</v>
      </c>
      <c r="E29" s="271"/>
      <c r="F29" s="271"/>
      <c r="G29" s="271"/>
      <c r="H29" s="272"/>
      <c r="I29" s="274">
        <f>I27*I28</f>
        <v>0</v>
      </c>
      <c r="J29" s="275"/>
      <c r="K29" s="79" t="s">
        <v>14</v>
      </c>
      <c r="L29" s="276">
        <f>IFERROR(I29/(D21*1000),0)</f>
        <v>0</v>
      </c>
      <c r="M29" s="277"/>
      <c r="N29" s="275">
        <f>N27*N28</f>
        <v>0</v>
      </c>
      <c r="O29" s="275"/>
      <c r="P29" s="21" t="s">
        <v>14</v>
      </c>
      <c r="Q29" s="29"/>
      <c r="R29" s="16" t="b">
        <f>OR(S36,T36,U36)</f>
        <v>0</v>
      </c>
      <c r="T29" s="48" t="b">
        <f>IF($R$30=1,"該当なし",IF($R$30=2,"該当なし",IF($R$30=3,"該当なし")))</f>
        <v>0</v>
      </c>
      <c r="U29" s="47" t="b">
        <f t="shared" ref="U29" si="0">IF($R$30=1,"該当なし",IF($R$30=2,"該当なし",IF($R$30=3,"該当なし")))</f>
        <v>0</v>
      </c>
      <c r="Y29" s="222"/>
      <c r="Z29" s="222"/>
      <c r="AA29" s="222"/>
      <c r="AB29" s="222"/>
      <c r="AC29" s="222"/>
    </row>
    <row r="30" spans="1:29" ht="20.100000000000001" customHeight="1">
      <c r="A30" s="182" t="str">
        <f>IF(T38=TRUE,"",IF(OR(R29=FALSE,R30=0,H32="",M32=""),"*入力してください*",""))</f>
        <v>*入力してください*</v>
      </c>
      <c r="B30" s="183"/>
      <c r="C30" s="184"/>
      <c r="D30" s="4"/>
      <c r="E30" s="7"/>
      <c r="F30" s="87"/>
      <c r="G30" s="7"/>
      <c r="H30" s="7"/>
      <c r="I30" s="87"/>
      <c r="J30" s="7"/>
      <c r="K30" s="7"/>
      <c r="L30" s="87" t="s">
        <v>29</v>
      </c>
      <c r="M30" s="87"/>
      <c r="N30" s="273"/>
      <c r="O30" s="273"/>
      <c r="P30" s="23" t="s">
        <v>28</v>
      </c>
      <c r="Q30" s="29" t="s">
        <v>32</v>
      </c>
      <c r="R30" s="15">
        <v>0</v>
      </c>
      <c r="T30" s="48" t="b">
        <f t="shared" ref="T30:T35" si="1">IF($R$30=1,"該当なし",IF($R$30=2,"該当なし",IF($R$30=3,"該当なし")))</f>
        <v>0</v>
      </c>
      <c r="U30" s="47" t="b">
        <f t="shared" ref="U30:U35" si="2">IF($R$30=1,"該当なし",IF($R$30=2,"該当なし",IF($R$30=3,"該当なし")))</f>
        <v>0</v>
      </c>
    </row>
    <row r="31" spans="1:29" ht="20.100000000000001" customHeight="1">
      <c r="A31" s="191" t="s">
        <v>111</v>
      </c>
      <c r="B31" s="192"/>
      <c r="C31" s="193"/>
      <c r="D31" s="5"/>
      <c r="E31" s="9"/>
      <c r="F31" s="17"/>
      <c r="G31" s="9"/>
      <c r="H31" s="9"/>
      <c r="I31" s="17"/>
      <c r="J31" s="9"/>
      <c r="K31" s="9"/>
      <c r="L31" s="17"/>
      <c r="M31" s="9"/>
      <c r="N31" s="9"/>
      <c r="O31" s="262"/>
      <c r="P31" s="263"/>
      <c r="Q31" s="53"/>
      <c r="R31" s="54"/>
      <c r="T31" s="48" t="b">
        <f t="shared" si="1"/>
        <v>0</v>
      </c>
      <c r="U31" s="47" t="b">
        <f t="shared" si="2"/>
        <v>0</v>
      </c>
    </row>
    <row r="32" spans="1:29" ht="20.100000000000001" customHeight="1">
      <c r="A32" s="264" t="str">
        <f>IF(AND(T38=TRUE,OR(R29=TRUE,R30&lt;&gt;0,H32&lt;&gt;"",M32&lt;&gt;"")),"入力に矛盾があります。","")</f>
        <v/>
      </c>
      <c r="B32" s="265"/>
      <c r="C32" s="266"/>
      <c r="D32" s="267" t="s">
        <v>41</v>
      </c>
      <c r="E32" s="268"/>
      <c r="F32" s="268"/>
      <c r="G32" s="32" t="s">
        <v>21</v>
      </c>
      <c r="H32" s="43"/>
      <c r="I32" s="85" t="s">
        <v>30</v>
      </c>
      <c r="J32" s="269" t="s">
        <v>40</v>
      </c>
      <c r="K32" s="269"/>
      <c r="L32" s="32" t="s">
        <v>21</v>
      </c>
      <c r="M32" s="43"/>
      <c r="N32" s="85" t="s">
        <v>31</v>
      </c>
      <c r="O32" s="33"/>
      <c r="P32" s="34"/>
      <c r="Q32" s="29" t="s">
        <v>32</v>
      </c>
      <c r="R32" s="15">
        <v>2</v>
      </c>
      <c r="T32" s="48" t="b">
        <f t="shared" si="1"/>
        <v>0</v>
      </c>
      <c r="U32" s="47" t="b">
        <f t="shared" si="2"/>
        <v>0</v>
      </c>
    </row>
    <row r="33" spans="1:25" ht="20.100000000000001" customHeight="1">
      <c r="A33" s="182" t="str">
        <f>IF(R32=0,"*入力してください*","")</f>
        <v/>
      </c>
      <c r="B33" s="183"/>
      <c r="C33" s="184"/>
      <c r="D33" s="4"/>
      <c r="E33" s="7"/>
      <c r="F33" s="87"/>
      <c r="G33" s="7"/>
      <c r="H33" s="7"/>
      <c r="I33" s="87"/>
      <c r="J33" s="87"/>
      <c r="K33" s="87"/>
      <c r="L33" s="87"/>
      <c r="M33" s="87"/>
      <c r="N33" s="87"/>
      <c r="O33" s="87"/>
      <c r="P33" s="23"/>
      <c r="Q33" s="30"/>
      <c r="R33" s="44"/>
      <c r="T33" s="48" t="b">
        <f t="shared" si="1"/>
        <v>0</v>
      </c>
      <c r="U33" s="47" t="b">
        <f t="shared" si="2"/>
        <v>0</v>
      </c>
    </row>
    <row r="34" spans="1:25" ht="20.100000000000001" customHeight="1">
      <c r="A34" s="292"/>
      <c r="B34" s="293"/>
      <c r="C34" s="294"/>
      <c r="D34" s="80" t="s">
        <v>42</v>
      </c>
      <c r="E34" s="81"/>
      <c r="F34" s="290"/>
      <c r="G34" s="290"/>
      <c r="H34" s="290"/>
      <c r="I34" s="290"/>
      <c r="J34" s="290"/>
      <c r="K34" s="290"/>
      <c r="L34" s="290"/>
      <c r="M34" s="290"/>
      <c r="N34" s="290"/>
      <c r="O34" s="290"/>
      <c r="P34" s="291"/>
      <c r="Q34" s="29" t="s">
        <v>32</v>
      </c>
      <c r="R34" s="15">
        <v>2</v>
      </c>
      <c r="T34" s="48" t="b">
        <f t="shared" si="1"/>
        <v>0</v>
      </c>
      <c r="U34" s="47" t="b">
        <f t="shared" si="2"/>
        <v>0</v>
      </c>
    </row>
    <row r="35" spans="1:25" ht="20.100000000000001" customHeight="1">
      <c r="A35" s="182" t="str">
        <f>IF(OR(R34=0,R35=0),"*入力してください*","")</f>
        <v/>
      </c>
      <c r="B35" s="183"/>
      <c r="C35" s="184"/>
      <c r="D35" s="83" t="s">
        <v>43</v>
      </c>
      <c r="E35" s="82"/>
      <c r="F35" s="87"/>
      <c r="G35" s="7"/>
      <c r="H35" s="7"/>
      <c r="I35" s="87"/>
      <c r="J35" s="7"/>
      <c r="K35" s="7"/>
      <c r="L35" s="87"/>
      <c r="M35" s="87"/>
      <c r="N35" s="87"/>
      <c r="O35" s="87"/>
      <c r="P35" s="23"/>
      <c r="Q35" s="29" t="s">
        <v>32</v>
      </c>
      <c r="R35" s="15">
        <v>2</v>
      </c>
      <c r="T35" s="48" t="b">
        <f t="shared" si="1"/>
        <v>0</v>
      </c>
      <c r="U35" s="47" t="b">
        <f t="shared" si="2"/>
        <v>0</v>
      </c>
    </row>
    <row r="36" spans="1:25" ht="20.100000000000001" customHeight="1">
      <c r="A36" s="292"/>
      <c r="B36" s="293"/>
      <c r="C36" s="294"/>
      <c r="D36" s="80" t="s">
        <v>44</v>
      </c>
      <c r="E36" s="81"/>
      <c r="F36" s="85"/>
      <c r="G36" s="8"/>
      <c r="H36" s="8"/>
      <c r="I36" s="85"/>
      <c r="J36" s="8"/>
      <c r="K36" s="8"/>
      <c r="L36" s="85"/>
      <c r="M36" s="85"/>
      <c r="N36" s="85"/>
      <c r="O36" s="85"/>
      <c r="P36" s="20"/>
      <c r="Q36" s="30" t="s">
        <v>33</v>
      </c>
      <c r="R36" s="27">
        <f>LEN(D37)</f>
        <v>0</v>
      </c>
      <c r="S36" s="57" t="b">
        <v>0</v>
      </c>
      <c r="T36" s="57" t="b">
        <v>0</v>
      </c>
      <c r="U36" s="57" t="b">
        <v>0</v>
      </c>
      <c r="W36" s="16">
        <f>COUNTIF(S36:U36,"true")</f>
        <v>0</v>
      </c>
      <c r="Y36" s="58">
        <f>IF(OR(AND(W36&gt;=2,N30=""),AND(W36&lt;2,N30&lt;&gt;"")),"Err",0)</f>
        <v>0</v>
      </c>
    </row>
    <row r="37" spans="1:25" ht="20.100000000000001" customHeight="1">
      <c r="A37" s="182" t="str">
        <f>IF(R36=0,"*入力してください*","")</f>
        <v>*入力してください*</v>
      </c>
      <c r="B37" s="183"/>
      <c r="C37" s="184"/>
      <c r="D37" s="295"/>
      <c r="E37" s="296"/>
      <c r="F37" s="296"/>
      <c r="G37" s="296"/>
      <c r="H37" s="296"/>
      <c r="I37" s="296"/>
      <c r="J37" s="296"/>
      <c r="K37" s="296"/>
      <c r="L37" s="296"/>
      <c r="M37" s="296"/>
      <c r="N37" s="296"/>
      <c r="O37" s="296"/>
      <c r="P37" s="297"/>
      <c r="Q37" s="29"/>
      <c r="R37" s="28"/>
      <c r="T37" s="58">
        <f>IF(OR(AND(R30=4,O31=""),AND(R30&lt;&gt;4,O31&lt;&gt;"")),"Err",0)</f>
        <v>0</v>
      </c>
    </row>
    <row r="38" spans="1:25" ht="21.95" customHeight="1">
      <c r="A38" s="191" t="s">
        <v>112</v>
      </c>
      <c r="B38" s="192"/>
      <c r="C38" s="193"/>
      <c r="D38" s="298"/>
      <c r="E38" s="299"/>
      <c r="F38" s="299"/>
      <c r="G38" s="299"/>
      <c r="H38" s="299"/>
      <c r="I38" s="299"/>
      <c r="J38" s="299"/>
      <c r="K38" s="299"/>
      <c r="L38" s="299"/>
      <c r="M38" s="299"/>
      <c r="N38" s="299"/>
      <c r="O38" s="299"/>
      <c r="P38" s="300"/>
      <c r="Q38" s="29"/>
      <c r="R38" s="28"/>
      <c r="T38" s="57" t="b">
        <v>0</v>
      </c>
      <c r="U38" s="58">
        <f>IF(OR(AND(R30&gt;0,H32=""),AND(R30=0,H32&lt;&gt;"")),"Err",0)</f>
        <v>0</v>
      </c>
      <c r="V38" s="58">
        <f>IF(OR(AND(R30&gt;0,M32=""),AND(R30=0,M32&lt;&gt;"")),"Err",0)</f>
        <v>0</v>
      </c>
      <c r="W38" s="56" t="b">
        <f>OR(S36:U36,T38)</f>
        <v>0</v>
      </c>
    </row>
    <row r="39" spans="1:25" ht="20.100000000000001" customHeight="1">
      <c r="A39" s="191"/>
      <c r="B39" s="192"/>
      <c r="C39" s="193"/>
      <c r="D39" s="298"/>
      <c r="E39" s="299"/>
      <c r="F39" s="299"/>
      <c r="G39" s="299"/>
      <c r="H39" s="299"/>
      <c r="I39" s="299"/>
      <c r="J39" s="299"/>
      <c r="K39" s="299"/>
      <c r="L39" s="299"/>
      <c r="M39" s="299"/>
      <c r="N39" s="299"/>
      <c r="O39" s="299"/>
      <c r="P39" s="300"/>
      <c r="Q39" s="29"/>
      <c r="R39" s="28"/>
      <c r="T39" s="58">
        <f>IF(OR(AND(R32=1,F34=""),AND(R32&lt;&gt;1,F34&lt;&gt;"")),"Err",0)</f>
        <v>0</v>
      </c>
    </row>
    <row r="40" spans="1:25" ht="20.100000000000001" customHeight="1">
      <c r="A40" s="292"/>
      <c r="B40" s="293"/>
      <c r="C40" s="294"/>
      <c r="D40" s="301"/>
      <c r="E40" s="302"/>
      <c r="F40" s="302"/>
      <c r="G40" s="302"/>
      <c r="H40" s="302"/>
      <c r="I40" s="302"/>
      <c r="J40" s="302"/>
      <c r="K40" s="302"/>
      <c r="L40" s="302"/>
      <c r="M40" s="302"/>
      <c r="N40" s="302"/>
      <c r="O40" s="302"/>
      <c r="P40" s="303"/>
      <c r="Q40" s="30"/>
      <c r="R40" s="45">
        <f>LEN(F41)</f>
        <v>0</v>
      </c>
    </row>
    <row r="41" spans="1:25" ht="20.100000000000001" customHeight="1">
      <c r="A41" s="107" t="s">
        <v>113</v>
      </c>
      <c r="B41" s="108"/>
      <c r="C41" s="109"/>
      <c r="D41" s="284" t="s">
        <v>46</v>
      </c>
      <c r="E41" s="285"/>
      <c r="F41" s="286"/>
      <c r="G41" s="286"/>
      <c r="H41" s="286"/>
      <c r="I41" s="286"/>
      <c r="J41" s="286"/>
      <c r="K41" s="286"/>
      <c r="L41" s="286"/>
      <c r="M41" s="286"/>
      <c r="N41" s="286"/>
      <c r="O41" s="286"/>
      <c r="P41" s="287"/>
      <c r="Q41" s="29"/>
      <c r="R41" s="45">
        <f>LEN(F42)</f>
        <v>0</v>
      </c>
    </row>
    <row r="42" spans="1:25" ht="20.100000000000001" customHeight="1">
      <c r="A42" s="116" t="s">
        <v>100</v>
      </c>
      <c r="B42" s="110"/>
      <c r="C42" s="111"/>
      <c r="D42" s="288" t="s">
        <v>47</v>
      </c>
      <c r="E42" s="289"/>
      <c r="F42" s="290"/>
      <c r="G42" s="290"/>
      <c r="H42" s="290"/>
      <c r="I42" s="290"/>
      <c r="J42" s="290"/>
      <c r="K42" s="290"/>
      <c r="L42" s="290"/>
      <c r="M42" s="290"/>
      <c r="N42" s="290"/>
      <c r="O42" s="290"/>
      <c r="P42" s="291"/>
      <c r="Q42" s="29" t="s">
        <v>32</v>
      </c>
      <c r="R42" s="15">
        <v>1</v>
      </c>
    </row>
    <row r="43" spans="1:25" ht="20.100000000000001" customHeight="1">
      <c r="A43" s="182" t="str">
        <f>IF(R42=0,"*入力してください*","")</f>
        <v/>
      </c>
      <c r="B43" s="183"/>
      <c r="C43" s="184"/>
      <c r="D43" s="4"/>
      <c r="E43" s="87" t="s">
        <v>88</v>
      </c>
      <c r="F43" s="87"/>
      <c r="G43" s="87">
        <v>10</v>
      </c>
      <c r="H43" s="87" t="s">
        <v>18</v>
      </c>
      <c r="I43" s="87"/>
      <c r="J43" s="87"/>
      <c r="K43" s="87"/>
      <c r="L43" s="87"/>
      <c r="M43" s="87"/>
      <c r="N43" s="87"/>
      <c r="O43" s="87"/>
      <c r="P43" s="23"/>
      <c r="Q43" s="29"/>
      <c r="R43" s="28"/>
    </row>
    <row r="44" spans="1:25" ht="20.100000000000001" customHeight="1">
      <c r="A44" s="307" t="s">
        <v>114</v>
      </c>
      <c r="B44" s="308"/>
      <c r="C44" s="309"/>
      <c r="D44" s="5"/>
      <c r="E44" s="17" t="s">
        <v>88</v>
      </c>
      <c r="F44" s="17"/>
      <c r="G44" s="17">
        <v>14</v>
      </c>
      <c r="H44" s="17" t="s">
        <v>101</v>
      </c>
      <c r="I44" s="17"/>
      <c r="J44" s="17"/>
      <c r="K44" s="17"/>
      <c r="L44" s="17"/>
      <c r="M44" s="17"/>
      <c r="N44" s="17"/>
      <c r="O44" s="17"/>
      <c r="P44" s="24"/>
      <c r="Q44" s="29"/>
      <c r="R44" s="28"/>
    </row>
    <row r="45" spans="1:25" ht="20.100000000000001" customHeight="1">
      <c r="A45" s="292"/>
      <c r="B45" s="293"/>
      <c r="C45" s="294"/>
      <c r="D45" s="6"/>
      <c r="E45" s="85" t="s">
        <v>19</v>
      </c>
      <c r="F45" s="85" t="s">
        <v>20</v>
      </c>
      <c r="G45" s="310"/>
      <c r="H45" s="310"/>
      <c r="I45" s="310"/>
      <c r="J45" s="310"/>
      <c r="K45" s="310"/>
      <c r="L45" s="310"/>
      <c r="M45" s="310"/>
      <c r="N45" s="310"/>
      <c r="O45" s="310"/>
      <c r="P45" s="20" t="s">
        <v>9</v>
      </c>
      <c r="Q45" s="29"/>
      <c r="R45" s="16" t="b">
        <f>OR(U52:Y52)</f>
        <v>0</v>
      </c>
    </row>
    <row r="46" spans="1:25" ht="20.100000000000001" customHeight="1">
      <c r="A46" s="182" t="str">
        <f>IF(R45=FALSE,"*入力してください*","")</f>
        <v>*入力してください*</v>
      </c>
      <c r="B46" s="183"/>
      <c r="C46" s="184"/>
      <c r="D46" s="4"/>
      <c r="E46" s="7"/>
      <c r="F46" s="7"/>
      <c r="G46" s="7"/>
      <c r="H46" s="7"/>
      <c r="I46" s="7"/>
      <c r="J46" s="7"/>
      <c r="K46" s="14" t="s">
        <v>93</v>
      </c>
      <c r="L46" s="312"/>
      <c r="M46" s="312"/>
      <c r="N46" s="312"/>
      <c r="O46" s="312"/>
      <c r="P46" s="100" t="s">
        <v>94</v>
      </c>
      <c r="Q46" s="29"/>
      <c r="R46" s="28"/>
    </row>
    <row r="47" spans="1:25" ht="20.100000000000001" customHeight="1">
      <c r="A47" s="264" t="str">
        <f>IF(AND(V52=TRUE,AA52=TRUE),"入力に矛盾があります。","")</f>
        <v/>
      </c>
      <c r="B47" s="265"/>
      <c r="C47" s="266"/>
      <c r="D47" s="80" t="s">
        <v>45</v>
      </c>
      <c r="E47" s="81"/>
      <c r="F47" s="81"/>
      <c r="G47" s="310"/>
      <c r="H47" s="310"/>
      <c r="I47" s="310"/>
      <c r="J47" s="310"/>
      <c r="K47" s="310"/>
      <c r="L47" s="310"/>
      <c r="M47" s="310"/>
      <c r="N47" s="310"/>
      <c r="O47" s="310"/>
      <c r="P47" s="311"/>
      <c r="Q47" s="29" t="s">
        <v>32</v>
      </c>
      <c r="R47" s="15">
        <v>1</v>
      </c>
      <c r="T47" s="58">
        <f>IF(OR(AND(R36=2,E38=""),AND(R36&lt;&gt;2,E38&lt;&gt;"")),"Err",0)</f>
        <v>0</v>
      </c>
      <c r="U47" s="58">
        <f>IF(OR(AND(R36=2,G38=""),AND(R36&lt;&gt;2,G38&lt;&gt;"")),"Err",0)</f>
        <v>0</v>
      </c>
    </row>
    <row r="48" spans="1:25" ht="20.100000000000001" customHeight="1">
      <c r="A48" s="182" t="str">
        <f>IF(R47=0,"*入力してください*","")</f>
        <v/>
      </c>
      <c r="B48" s="183"/>
      <c r="C48" s="184"/>
      <c r="D48" s="4"/>
      <c r="E48" s="7"/>
      <c r="F48" s="87"/>
      <c r="G48" s="7"/>
      <c r="H48" s="7"/>
      <c r="I48" s="87" t="s">
        <v>89</v>
      </c>
      <c r="J48" s="113"/>
      <c r="K48" s="104" t="s">
        <v>92</v>
      </c>
      <c r="L48" s="113"/>
      <c r="M48" s="87" t="s">
        <v>91</v>
      </c>
      <c r="N48" s="113"/>
      <c r="O48" s="87" t="s">
        <v>90</v>
      </c>
      <c r="P48" s="23"/>
      <c r="Q48" s="29"/>
      <c r="R48" s="28"/>
      <c r="T48" s="58">
        <f>IF(OR(AND(R36=3,G39=""),AND(R36&lt;&gt;3,G39&lt;&gt;"")),"Err",0)</f>
        <v>0</v>
      </c>
    </row>
    <row r="49" spans="1:30" ht="20.100000000000001" customHeight="1">
      <c r="A49" s="191" t="s">
        <v>115</v>
      </c>
      <c r="B49" s="192"/>
      <c r="C49" s="193"/>
      <c r="D49" s="98"/>
      <c r="E49" s="88"/>
      <c r="F49" s="26"/>
      <c r="G49" s="99"/>
      <c r="H49" s="99"/>
      <c r="I49" s="103" t="s">
        <v>99</v>
      </c>
      <c r="J49" s="112"/>
      <c r="K49" s="97" t="s">
        <v>92</v>
      </c>
      <c r="L49" s="112"/>
      <c r="M49" s="99" t="s">
        <v>91</v>
      </c>
      <c r="N49" s="112"/>
      <c r="O49" s="99" t="s">
        <v>90</v>
      </c>
      <c r="P49" s="24" t="s">
        <v>9</v>
      </c>
      <c r="Q49" s="29"/>
      <c r="R49" s="28"/>
      <c r="S49" s="106" t="b">
        <v>0</v>
      </c>
      <c r="T49" s="58">
        <f>IF(OR(AND(S49=TRUE,F50=""),AND(S49&lt;&gt;TRUE,F50&lt;&gt;"")),"Err",0)</f>
        <v>0</v>
      </c>
      <c r="U49" s="96"/>
      <c r="V49" s="57"/>
      <c r="W49" s="57"/>
      <c r="X49" s="57"/>
      <c r="Y49" s="57"/>
      <c r="AD49" s="16"/>
    </row>
    <row r="50" spans="1:30" ht="20.100000000000001" customHeight="1">
      <c r="A50" s="292"/>
      <c r="B50" s="293"/>
      <c r="C50" s="294"/>
      <c r="D50" s="6"/>
      <c r="E50" s="10" t="s">
        <v>20</v>
      </c>
      <c r="F50" s="310"/>
      <c r="G50" s="310"/>
      <c r="H50" s="310"/>
      <c r="I50" s="310"/>
      <c r="J50" s="310"/>
      <c r="K50" s="310"/>
      <c r="L50" s="310"/>
      <c r="M50" s="310"/>
      <c r="N50" s="310"/>
      <c r="O50" s="310"/>
      <c r="P50" s="20" t="s">
        <v>9</v>
      </c>
      <c r="Q50" s="29" t="s">
        <v>32</v>
      </c>
      <c r="R50" s="15">
        <v>1</v>
      </c>
      <c r="T50" s="58" t="str">
        <f>IF(OR(AND(R42=2,E44=""),AND(R42&lt;&gt;2,E44&lt;&gt;"")),"Err",0)</f>
        <v>Err</v>
      </c>
      <c r="U50" s="58" t="str">
        <f>IF(OR(AND(R42=2,G44=""),AND(R42&lt;&gt;2,G44&lt;&gt;"")),"Err",0)</f>
        <v>Err</v>
      </c>
    </row>
    <row r="51" spans="1:30" ht="20.100000000000001" customHeight="1">
      <c r="A51" s="182" t="str">
        <f>IF(R50=0,"*入力してください*","")</f>
        <v/>
      </c>
      <c r="B51" s="183"/>
      <c r="C51" s="184"/>
      <c r="D51" s="4"/>
      <c r="E51" s="7"/>
      <c r="F51" s="87"/>
      <c r="G51" s="7"/>
      <c r="H51" s="7"/>
      <c r="I51" s="87" t="s">
        <v>89</v>
      </c>
      <c r="J51" s="113"/>
      <c r="K51" s="104" t="s">
        <v>92</v>
      </c>
      <c r="L51" s="113"/>
      <c r="M51" s="87" t="s">
        <v>91</v>
      </c>
      <c r="N51" s="113"/>
      <c r="O51" s="87" t="s">
        <v>90</v>
      </c>
      <c r="P51" s="23" t="s">
        <v>9</v>
      </c>
      <c r="Q51" s="29"/>
      <c r="R51" s="28"/>
      <c r="T51" s="58">
        <f>IF(OR(AND(R42=3,G45=""),AND(R42&lt;&gt;3,G45&lt;&gt;"")),"Err",0)</f>
        <v>0</v>
      </c>
    </row>
    <row r="52" spans="1:30" ht="20.100000000000001" customHeight="1">
      <c r="A52" s="191" t="s">
        <v>116</v>
      </c>
      <c r="B52" s="192"/>
      <c r="C52" s="193"/>
      <c r="D52" s="25"/>
      <c r="E52" s="17"/>
      <c r="F52" s="26"/>
      <c r="G52" s="99"/>
      <c r="H52" s="99"/>
      <c r="I52" s="103" t="s">
        <v>21</v>
      </c>
      <c r="J52" s="112"/>
      <c r="K52" s="97" t="s">
        <v>92</v>
      </c>
      <c r="L52" s="112"/>
      <c r="M52" s="99" t="s">
        <v>91</v>
      </c>
      <c r="N52" s="112"/>
      <c r="O52" s="99" t="s">
        <v>90</v>
      </c>
      <c r="P52" s="24" t="s">
        <v>9</v>
      </c>
      <c r="Q52" s="29"/>
      <c r="R52" s="28"/>
      <c r="S52" s="106" t="b">
        <v>0</v>
      </c>
      <c r="T52" s="58">
        <f>IF(OR(AND(S52=TRUE,F53=""),AND(S52&lt;&gt;TRUE,F53&lt;&gt;"")),"Err",0)</f>
        <v>0</v>
      </c>
      <c r="U52" s="105" t="b">
        <v>0</v>
      </c>
      <c r="V52" s="57" t="b">
        <v>0</v>
      </c>
      <c r="W52" s="57" t="b">
        <v>0</v>
      </c>
      <c r="X52" s="57" t="b">
        <v>0</v>
      </c>
      <c r="Y52" s="57" t="b">
        <v>0</v>
      </c>
      <c r="AA52" s="16" t="b">
        <f>OR(V52:Y52)</f>
        <v>0</v>
      </c>
      <c r="AD52" s="16"/>
    </row>
    <row r="53" spans="1:30" ht="20.100000000000001" customHeight="1">
      <c r="A53" s="292"/>
      <c r="B53" s="293"/>
      <c r="C53" s="294"/>
      <c r="D53" s="6"/>
      <c r="E53" s="10" t="s">
        <v>20</v>
      </c>
      <c r="F53" s="310"/>
      <c r="G53" s="310"/>
      <c r="H53" s="310"/>
      <c r="I53" s="310"/>
      <c r="J53" s="310"/>
      <c r="K53" s="310"/>
      <c r="L53" s="310"/>
      <c r="M53" s="310"/>
      <c r="N53" s="310"/>
      <c r="O53" s="310"/>
      <c r="P53" s="20" t="s">
        <v>9</v>
      </c>
      <c r="Q53" s="29" t="s">
        <v>32</v>
      </c>
      <c r="R53" s="15">
        <v>2</v>
      </c>
      <c r="S53" s="58">
        <f>IF(OR(AND(R47=2,J48=""),AND(R47&lt;&gt;2,J48&lt;&gt;"")),"Err",0)</f>
        <v>0</v>
      </c>
      <c r="T53" s="58">
        <f>IF(OR(AND(R47=2,L48=""),AND(R47&lt;&gt;2,L48&lt;&gt;"")),"Err",0)</f>
        <v>0</v>
      </c>
      <c r="U53" s="58">
        <f>IF(OR(AND(R47=2,N48=""),AND(R47&lt;&gt;2,N48&lt;&gt;"")),"Err",0)</f>
        <v>0</v>
      </c>
    </row>
    <row r="54" spans="1:30" ht="20.100000000000001" customHeight="1">
      <c r="A54" s="182" t="str">
        <f>IF(R53=0,"*入力してください*","")</f>
        <v/>
      </c>
      <c r="B54" s="183"/>
      <c r="C54" s="184"/>
      <c r="D54" s="4"/>
      <c r="E54" s="7"/>
      <c r="F54" s="87"/>
      <c r="G54" s="7"/>
      <c r="H54" s="7"/>
      <c r="I54" s="87"/>
      <c r="J54" s="7"/>
      <c r="K54" s="7"/>
      <c r="L54" s="87"/>
      <c r="M54" s="87"/>
      <c r="N54" s="87"/>
      <c r="O54" s="102" t="str">
        <f>IFERROR(IF(OR(AB58="Err",AB59="Err"),"入力に矛盾があります。",""),"")</f>
        <v/>
      </c>
      <c r="P54" s="23"/>
      <c r="Q54" s="29"/>
      <c r="R54" s="16" t="e">
        <f>OR(S58:X59)</f>
        <v>#VALUE!</v>
      </c>
      <c r="T54" s="16">
        <f>IF(OR(AND(Y52=TRUE,L46=""),AND(Y52&lt;&gt;TRUE,L46&lt;&gt;"")),"Err",0)</f>
        <v>0</v>
      </c>
    </row>
    <row r="55" spans="1:30" ht="20.100000000000001" customHeight="1">
      <c r="A55" s="191" t="s">
        <v>117</v>
      </c>
      <c r="B55" s="192"/>
      <c r="C55" s="193"/>
      <c r="D55" s="25" t="s">
        <v>95</v>
      </c>
      <c r="E55" s="17"/>
      <c r="F55" s="26" t="s">
        <v>96</v>
      </c>
      <c r="G55" s="114"/>
      <c r="H55" s="17" t="s">
        <v>92</v>
      </c>
      <c r="I55" s="114"/>
      <c r="J55" s="17" t="s">
        <v>91</v>
      </c>
      <c r="K55" s="114"/>
      <c r="L55" s="17" t="s">
        <v>90</v>
      </c>
      <c r="M55" s="17"/>
      <c r="N55" s="17"/>
      <c r="O55" s="17"/>
      <c r="P55" s="24"/>
      <c r="Q55" s="29"/>
      <c r="R55" s="28"/>
      <c r="T55" s="58">
        <f>IF(OR(AND(R42=1,G43=""),AND(R42&lt;&gt;1,G43&lt;&gt;"")),"Err",0)</f>
        <v>0</v>
      </c>
    </row>
    <row r="56" spans="1:30" ht="20.100000000000001" customHeight="1">
      <c r="A56" s="292"/>
      <c r="B56" s="293"/>
      <c r="C56" s="294"/>
      <c r="D56" s="84"/>
      <c r="E56" s="85"/>
      <c r="F56" s="85"/>
      <c r="G56" s="101" t="s">
        <v>97</v>
      </c>
      <c r="H56" s="115"/>
      <c r="I56" s="85" t="s">
        <v>92</v>
      </c>
      <c r="J56" s="115"/>
      <c r="K56" s="85" t="s">
        <v>91</v>
      </c>
      <c r="L56" s="115"/>
      <c r="M56" s="17" t="s">
        <v>90</v>
      </c>
      <c r="N56" s="85" t="s">
        <v>98</v>
      </c>
      <c r="O56" s="17"/>
      <c r="P56" s="20"/>
      <c r="Q56" s="29" t="s">
        <v>32</v>
      </c>
      <c r="R56" s="15">
        <v>2</v>
      </c>
      <c r="T56" s="58">
        <f>IF(OR(AND(AA52=TRUE,G47=""),AND(AA52&lt;&gt;TRUE,G47&lt;&gt;"")),"Err",0)</f>
        <v>0</v>
      </c>
    </row>
    <row r="57" spans="1:30" ht="20.100000000000001" customHeight="1">
      <c r="A57" s="182" t="str">
        <f>IF(R56=0,"*入力してください*",IF(AND(R56&gt;=1,R56&lt;2,R58=""),"*入力してください*",""))</f>
        <v/>
      </c>
      <c r="B57" s="183"/>
      <c r="C57" s="184"/>
      <c r="D57" s="304" t="s">
        <v>104</v>
      </c>
      <c r="E57" s="305"/>
      <c r="F57" s="305"/>
      <c r="G57" s="305"/>
      <c r="H57" s="305"/>
      <c r="I57" s="305"/>
      <c r="J57" s="305"/>
      <c r="K57" s="305"/>
      <c r="L57" s="305"/>
      <c r="M57" s="305"/>
      <c r="N57" s="305"/>
      <c r="O57" s="305"/>
      <c r="P57" s="306"/>
      <c r="Q57" s="29"/>
      <c r="R57" s="28"/>
    </row>
    <row r="58" spans="1:30" ht="20.100000000000001" customHeight="1">
      <c r="A58" s="191" t="s">
        <v>118</v>
      </c>
      <c r="B58" s="192"/>
      <c r="C58" s="193"/>
      <c r="D58" s="5"/>
      <c r="E58" s="35"/>
      <c r="F58" s="313"/>
      <c r="G58" s="313"/>
      <c r="H58" s="17" t="s">
        <v>26</v>
      </c>
      <c r="I58" s="18"/>
      <c r="J58" s="18"/>
      <c r="K58" s="18"/>
      <c r="L58" s="11"/>
      <c r="M58" s="11"/>
      <c r="N58" s="11"/>
      <c r="O58" s="11"/>
      <c r="P58" s="13"/>
      <c r="Q58" s="29" t="s">
        <v>32</v>
      </c>
      <c r="R58" s="15">
        <v>2</v>
      </c>
      <c r="S58" s="57"/>
      <c r="T58" s="57"/>
      <c r="U58" s="57"/>
      <c r="V58" s="57"/>
      <c r="W58" s="57"/>
      <c r="X58" s="57"/>
      <c r="Z58" s="16" t="e">
        <f>OR(S58:X59)</f>
        <v>#VALUE!</v>
      </c>
      <c r="AB58" s="58" t="e">
        <f>IF(AND(R53=1,Z58=FALSE),"Err",0)</f>
        <v>#VALUE!</v>
      </c>
    </row>
    <row r="59" spans="1:30" ht="20.100000000000001" customHeight="1">
      <c r="A59" s="264" t="str">
        <f>IF(AND(R56=4,R58&lt;&gt;""),"入力に矛盾があります。","")</f>
        <v/>
      </c>
      <c r="B59" s="265"/>
      <c r="C59" s="266"/>
      <c r="D59" s="84" t="s">
        <v>102</v>
      </c>
      <c r="E59" s="32"/>
      <c r="F59" s="36"/>
      <c r="G59" s="37"/>
      <c r="H59" s="38" t="s">
        <v>27</v>
      </c>
      <c r="I59" s="37"/>
      <c r="J59" s="37"/>
      <c r="K59" s="317" t="s">
        <v>103</v>
      </c>
      <c r="L59" s="317"/>
      <c r="M59" s="317"/>
      <c r="N59" s="317"/>
      <c r="O59" s="317"/>
      <c r="P59" s="318"/>
      <c r="Q59" s="30" t="s">
        <v>33</v>
      </c>
      <c r="R59" s="27">
        <f>LEN(D60)</f>
        <v>0</v>
      </c>
      <c r="S59" s="57"/>
      <c r="T59" s="57"/>
      <c r="U59" s="57"/>
      <c r="V59" s="57"/>
      <c r="W59" s="57"/>
      <c r="X59" s="57"/>
      <c r="AB59" s="58" t="e">
        <f>IF(AND(R53=2,Z58=TRUE),"Err",0)</f>
        <v>#VALUE!</v>
      </c>
    </row>
    <row r="60" spans="1:30" ht="20.100000000000001" customHeight="1">
      <c r="A60" s="182" t="str">
        <f>IF(R59=0,"*入力してください*","")</f>
        <v>*入力してください*</v>
      </c>
      <c r="B60" s="183"/>
      <c r="C60" s="184"/>
      <c r="D60" s="295"/>
      <c r="E60" s="296"/>
      <c r="F60" s="296"/>
      <c r="G60" s="296"/>
      <c r="H60" s="296"/>
      <c r="I60" s="296"/>
      <c r="J60" s="296"/>
      <c r="K60" s="296"/>
      <c r="L60" s="296"/>
      <c r="M60" s="296"/>
      <c r="N60" s="296"/>
      <c r="O60" s="296"/>
      <c r="P60" s="297"/>
      <c r="Q60" s="29"/>
      <c r="R60" s="28"/>
      <c r="T60" s="58" t="str">
        <f>IF(OR(AND(R50=2,K51=""),AND(R50&lt;&gt;2,K51&lt;&gt;"")),"Err",0)</f>
        <v>Err</v>
      </c>
      <c r="U60" s="58">
        <f>IF(OR(AND(R50=2,N51=""),AND(R50&lt;&gt;2,N51&lt;&gt;"")),"Err",0)</f>
        <v>0</v>
      </c>
    </row>
    <row r="61" spans="1:30" ht="20.100000000000001" customHeight="1">
      <c r="A61" s="314" t="s">
        <v>119</v>
      </c>
      <c r="B61" s="315"/>
      <c r="C61" s="316"/>
      <c r="D61" s="298"/>
      <c r="E61" s="299"/>
      <c r="F61" s="299"/>
      <c r="G61" s="299"/>
      <c r="H61" s="299"/>
      <c r="I61" s="299"/>
      <c r="J61" s="299"/>
      <c r="K61" s="299"/>
      <c r="L61" s="299"/>
      <c r="M61" s="299"/>
      <c r="N61" s="299"/>
      <c r="O61" s="299"/>
      <c r="P61" s="300"/>
      <c r="Q61" s="29"/>
      <c r="R61" s="28"/>
      <c r="T61" s="58">
        <f>IF(OR(AND(R50=3,G52=""),AND(R50&lt;&gt;3,G52&lt;&gt;"")),"Err",0)</f>
        <v>0</v>
      </c>
      <c r="U61" s="58">
        <f>IF(OR(AND(R50=3,L52=""),AND(R50&lt;&gt;3,L52&lt;&gt;"")),"Err",0)</f>
        <v>0</v>
      </c>
    </row>
    <row r="62" spans="1:30" ht="20.100000000000001" customHeight="1">
      <c r="A62" s="314"/>
      <c r="B62" s="315"/>
      <c r="C62" s="316"/>
      <c r="D62" s="298"/>
      <c r="E62" s="299"/>
      <c r="F62" s="299"/>
      <c r="G62" s="299"/>
      <c r="H62" s="299"/>
      <c r="I62" s="299"/>
      <c r="J62" s="299"/>
      <c r="K62" s="299"/>
      <c r="L62" s="299"/>
      <c r="M62" s="299"/>
      <c r="N62" s="299"/>
      <c r="O62" s="299"/>
      <c r="P62" s="300"/>
      <c r="Q62" s="29"/>
      <c r="R62" s="28"/>
      <c r="T62" s="58">
        <f>IF(OR(AND(R50=4,F53=""),AND(R50&lt;&gt;4,F53&lt;&gt;"")),"Err",0)</f>
        <v>0</v>
      </c>
    </row>
    <row r="63" spans="1:30" ht="20.100000000000001" customHeight="1">
      <c r="A63" s="314"/>
      <c r="B63" s="315"/>
      <c r="C63" s="316"/>
      <c r="D63" s="298"/>
      <c r="E63" s="299"/>
      <c r="F63" s="299"/>
      <c r="G63" s="299"/>
      <c r="H63" s="299"/>
      <c r="I63" s="299"/>
      <c r="J63" s="299"/>
      <c r="K63" s="299"/>
      <c r="L63" s="299"/>
      <c r="M63" s="299"/>
      <c r="N63" s="299"/>
      <c r="O63" s="299"/>
      <c r="P63" s="300"/>
      <c r="Q63" s="29"/>
      <c r="R63" s="28"/>
      <c r="T63" s="58">
        <f>IF(OR(AND(R56=1,F58=""),AND(R56&lt;&gt;1,F58&lt;&gt;"")),"Err",0)</f>
        <v>0</v>
      </c>
      <c r="V63" s="58"/>
    </row>
    <row r="64" spans="1:30" ht="20.100000000000001" customHeight="1">
      <c r="A64" s="292"/>
      <c r="B64" s="293"/>
      <c r="C64" s="294"/>
      <c r="D64" s="301"/>
      <c r="E64" s="302"/>
      <c r="F64" s="302"/>
      <c r="G64" s="302"/>
      <c r="H64" s="302"/>
      <c r="I64" s="302"/>
      <c r="J64" s="302"/>
      <c r="K64" s="302"/>
      <c r="L64" s="302"/>
      <c r="M64" s="302"/>
      <c r="N64" s="302"/>
      <c r="O64" s="302"/>
      <c r="P64" s="303"/>
      <c r="Q64" s="29"/>
      <c r="R64" s="28"/>
      <c r="T64" s="58">
        <f>IF(OR(AND(R56=3,F58=""),AND(R56&lt;&gt;3,F58&lt;&gt;"")),"Err",0)</f>
        <v>0</v>
      </c>
    </row>
    <row r="65" spans="1:27" ht="21.95" customHeight="1">
      <c r="A65" s="319" t="s">
        <v>120</v>
      </c>
      <c r="B65" s="320"/>
      <c r="C65" s="321"/>
      <c r="D65" s="86" t="s">
        <v>22</v>
      </c>
      <c r="E65" s="87"/>
      <c r="F65" s="87"/>
      <c r="G65" s="87"/>
      <c r="H65" s="87"/>
      <c r="I65" s="87"/>
      <c r="J65" s="87"/>
      <c r="K65" s="87"/>
      <c r="L65" s="87"/>
      <c r="M65" s="87"/>
      <c r="N65" s="87"/>
      <c r="O65" s="87"/>
      <c r="P65" s="23"/>
      <c r="Q65" s="30" t="s">
        <v>33</v>
      </c>
      <c r="R65" s="27">
        <f>LEN(D66)</f>
        <v>0</v>
      </c>
      <c r="T65" s="58">
        <f>IF(AND(R56&lt;2,R58=0),"Err",0)</f>
        <v>0</v>
      </c>
    </row>
    <row r="66" spans="1:27" ht="21.95" customHeight="1">
      <c r="A66" s="191"/>
      <c r="B66" s="192"/>
      <c r="C66" s="193"/>
      <c r="D66" s="298"/>
      <c r="E66" s="299"/>
      <c r="F66" s="299"/>
      <c r="G66" s="299"/>
      <c r="H66" s="299"/>
      <c r="I66" s="299"/>
      <c r="J66" s="299"/>
      <c r="K66" s="299"/>
      <c r="L66" s="299"/>
      <c r="M66" s="299"/>
      <c r="N66" s="299"/>
      <c r="O66" s="299"/>
      <c r="P66" s="300"/>
      <c r="Q66" s="29"/>
      <c r="R66" s="28"/>
    </row>
    <row r="67" spans="1:27" ht="21.95" customHeight="1">
      <c r="A67" s="191"/>
      <c r="B67" s="192"/>
      <c r="C67" s="193"/>
      <c r="D67" s="298"/>
      <c r="E67" s="299"/>
      <c r="F67" s="299"/>
      <c r="G67" s="299"/>
      <c r="H67" s="299"/>
      <c r="I67" s="299"/>
      <c r="J67" s="299"/>
      <c r="K67" s="299"/>
      <c r="L67" s="299"/>
      <c r="M67" s="299"/>
      <c r="N67" s="299"/>
      <c r="O67" s="299"/>
      <c r="P67" s="300"/>
      <c r="Q67" s="29"/>
      <c r="R67" s="28"/>
    </row>
    <row r="68" spans="1:27" ht="21.95" customHeight="1">
      <c r="A68" s="292"/>
      <c r="B68" s="293"/>
      <c r="C68" s="294"/>
      <c r="D68" s="301"/>
      <c r="E68" s="302"/>
      <c r="F68" s="302"/>
      <c r="G68" s="302"/>
      <c r="H68" s="302"/>
      <c r="I68" s="302"/>
      <c r="J68" s="302"/>
      <c r="K68" s="302"/>
      <c r="L68" s="302"/>
      <c r="M68" s="302"/>
      <c r="N68" s="302"/>
      <c r="O68" s="302"/>
      <c r="P68" s="303"/>
      <c r="Q68" s="30" t="s">
        <v>33</v>
      </c>
      <c r="R68" s="27">
        <f>LEN(D69)</f>
        <v>0</v>
      </c>
    </row>
    <row r="69" spans="1:27" ht="21.95" customHeight="1">
      <c r="A69" s="324" t="s">
        <v>121</v>
      </c>
      <c r="B69" s="320"/>
      <c r="C69" s="321"/>
      <c r="D69" s="295"/>
      <c r="E69" s="296"/>
      <c r="F69" s="296"/>
      <c r="G69" s="296"/>
      <c r="H69" s="296"/>
      <c r="I69" s="296"/>
      <c r="J69" s="296"/>
      <c r="K69" s="296"/>
      <c r="L69" s="296"/>
      <c r="M69" s="296"/>
      <c r="N69" s="296"/>
      <c r="O69" s="296"/>
      <c r="P69" s="297"/>
      <c r="Q69" s="29"/>
      <c r="R69" s="28"/>
    </row>
    <row r="70" spans="1:27" ht="20.100000000000001" customHeight="1">
      <c r="A70" s="191"/>
      <c r="B70" s="192"/>
      <c r="C70" s="193"/>
      <c r="D70" s="298"/>
      <c r="E70" s="299"/>
      <c r="F70" s="299"/>
      <c r="G70" s="299"/>
      <c r="H70" s="299"/>
      <c r="I70" s="299"/>
      <c r="J70" s="299"/>
      <c r="K70" s="299"/>
      <c r="L70" s="299"/>
      <c r="M70" s="299"/>
      <c r="N70" s="299"/>
      <c r="O70" s="299"/>
      <c r="P70" s="300"/>
      <c r="Q70" s="29"/>
      <c r="R70" s="16" t="b">
        <f>OR(S77:X78)</f>
        <v>0</v>
      </c>
    </row>
    <row r="71" spans="1:27" ht="20.100000000000001" customHeight="1">
      <c r="A71" s="182" t="str">
        <f>IF(AA78=FALSE,"*入力してください*","")</f>
        <v>*入力してください*</v>
      </c>
      <c r="B71" s="183"/>
      <c r="C71" s="184"/>
      <c r="D71" s="86" t="s">
        <v>23</v>
      </c>
      <c r="E71" s="87"/>
      <c r="F71" s="87"/>
      <c r="G71" s="7"/>
      <c r="H71" s="7"/>
      <c r="I71" s="7"/>
      <c r="J71" s="7"/>
      <c r="K71" s="7"/>
      <c r="L71" s="7"/>
      <c r="M71" s="7"/>
      <c r="N71" s="7"/>
      <c r="O71" s="7"/>
      <c r="P71" s="12"/>
      <c r="Q71" s="29"/>
      <c r="R71" s="28"/>
    </row>
    <row r="72" spans="1:27" ht="20.100000000000001" customHeight="1">
      <c r="A72" s="314"/>
      <c r="B72" s="315"/>
      <c r="C72" s="316"/>
      <c r="D72" s="25"/>
      <c r="E72" s="9"/>
      <c r="F72" s="9"/>
      <c r="G72" s="9"/>
      <c r="H72" s="9"/>
      <c r="I72" s="9"/>
      <c r="J72" s="9"/>
      <c r="K72" s="17"/>
      <c r="L72" s="17"/>
      <c r="M72" s="39"/>
      <c r="N72" s="40" t="str">
        <f>IFERROR(IF(AA77="Err","入力に矛盾があります。",""),"")</f>
        <v/>
      </c>
      <c r="O72" s="41"/>
      <c r="P72" s="42"/>
      <c r="Q72" s="29"/>
      <c r="R72" s="16" t="b">
        <f>OR(S79:X82)</f>
        <v>0</v>
      </c>
    </row>
    <row r="73" spans="1:27" ht="20.100000000000001" customHeight="1">
      <c r="A73" s="314" t="s">
        <v>122</v>
      </c>
      <c r="B73" s="315"/>
      <c r="C73" s="316"/>
      <c r="D73" s="25" t="s">
        <v>83</v>
      </c>
      <c r="E73" s="17"/>
      <c r="F73" s="17"/>
      <c r="G73" s="17"/>
      <c r="H73" s="17"/>
      <c r="I73" s="9"/>
      <c r="J73" s="9"/>
      <c r="K73" s="9"/>
      <c r="L73" s="9"/>
      <c r="M73" s="9"/>
      <c r="N73" s="9"/>
      <c r="O73" s="9"/>
      <c r="P73" s="13"/>
      <c r="Q73" s="29"/>
      <c r="R73" s="28"/>
    </row>
    <row r="74" spans="1:27" ht="20.100000000000001" customHeight="1">
      <c r="A74" s="314"/>
      <c r="B74" s="315"/>
      <c r="C74" s="316"/>
      <c r="D74" s="25"/>
      <c r="E74" s="9"/>
      <c r="F74" s="9"/>
      <c r="G74" s="9"/>
      <c r="H74" s="9"/>
      <c r="I74" s="9"/>
      <c r="J74" s="9"/>
      <c r="K74" s="9"/>
      <c r="L74" s="9"/>
      <c r="M74" s="9"/>
      <c r="N74" s="9"/>
      <c r="O74" s="9"/>
      <c r="P74" s="13"/>
      <c r="Q74" s="29"/>
      <c r="R74" s="28"/>
    </row>
    <row r="75" spans="1:27" ht="20.100000000000001" customHeight="1">
      <c r="A75" s="345" t="str">
        <f>IF(AA82=FALSE,"*入力してください*","")</f>
        <v>*入力してください*</v>
      </c>
      <c r="B75" s="346"/>
      <c r="C75" s="347"/>
      <c r="D75" s="25"/>
      <c r="E75" s="9"/>
      <c r="F75" s="9"/>
      <c r="G75" s="9"/>
      <c r="H75" s="9"/>
      <c r="I75" s="9"/>
      <c r="J75" s="9"/>
      <c r="K75" s="9"/>
      <c r="L75" s="9"/>
      <c r="M75" s="9"/>
      <c r="N75" s="9"/>
      <c r="O75" s="9"/>
      <c r="P75" s="13"/>
      <c r="Q75" s="29"/>
      <c r="R75" s="28"/>
    </row>
    <row r="76" spans="1:27" ht="20.100000000000001" customHeight="1">
      <c r="A76" s="348"/>
      <c r="B76" s="349"/>
      <c r="C76" s="350"/>
      <c r="D76" s="84"/>
      <c r="E76" s="8"/>
      <c r="F76" s="8"/>
      <c r="G76" s="8"/>
      <c r="H76" s="8"/>
      <c r="I76" s="8"/>
      <c r="J76" s="8"/>
      <c r="K76" s="8"/>
      <c r="L76" s="8"/>
      <c r="M76" s="85"/>
      <c r="N76" s="124" t="str">
        <f>IFERROR(IF(AA79="Err","矛盾あり。",""),"")</f>
        <v/>
      </c>
      <c r="O76" s="2"/>
      <c r="P76" s="3"/>
      <c r="Q76" s="29" t="s">
        <v>32</v>
      </c>
      <c r="R76" s="15">
        <v>0</v>
      </c>
    </row>
    <row r="77" spans="1:27" ht="20.100000000000001" customHeight="1">
      <c r="A77" s="319" t="s">
        <v>123</v>
      </c>
      <c r="B77" s="320"/>
      <c r="C77" s="321"/>
      <c r="D77" s="4"/>
      <c r="E77" s="7"/>
      <c r="F77" s="7"/>
      <c r="G77" s="7"/>
      <c r="H77" s="7"/>
      <c r="I77" s="14" t="s">
        <v>20</v>
      </c>
      <c r="J77" s="286"/>
      <c r="K77" s="286"/>
      <c r="L77" s="286"/>
      <c r="M77" s="286"/>
      <c r="N77" s="286"/>
      <c r="O77" s="286"/>
      <c r="P77" s="23" t="s">
        <v>9</v>
      </c>
      <c r="Q77" s="29"/>
      <c r="R77" s="28"/>
      <c r="T77" s="57" t="b">
        <v>0</v>
      </c>
      <c r="U77" s="57" t="b">
        <v>0</v>
      </c>
      <c r="V77" s="57" t="b">
        <v>0</v>
      </c>
      <c r="W77" s="57" t="b">
        <v>0</v>
      </c>
      <c r="X77" s="57" t="b">
        <v>0</v>
      </c>
      <c r="AA77" s="58">
        <f>IF(AND(R70=TRUE,Y78=TRUE),"Err",0)</f>
        <v>0</v>
      </c>
    </row>
    <row r="78" spans="1:27" ht="20.100000000000001" customHeight="1">
      <c r="A78" s="292"/>
      <c r="B78" s="293"/>
      <c r="C78" s="294"/>
      <c r="D78" s="84" t="s">
        <v>25</v>
      </c>
      <c r="E78" s="290"/>
      <c r="F78" s="290"/>
      <c r="G78" s="290"/>
      <c r="H78" s="290"/>
      <c r="I78" s="290"/>
      <c r="J78" s="290"/>
      <c r="K78" s="290"/>
      <c r="L78" s="290"/>
      <c r="M78" s="322" t="s">
        <v>79</v>
      </c>
      <c r="N78" s="322"/>
      <c r="O78" s="322"/>
      <c r="P78" s="323"/>
      <c r="Q78" s="29" t="s">
        <v>32</v>
      </c>
      <c r="R78" s="15">
        <v>0</v>
      </c>
      <c r="S78" s="57" t="b">
        <v>0</v>
      </c>
      <c r="T78" s="57" t="b">
        <v>0</v>
      </c>
      <c r="U78" s="57" t="b">
        <v>0</v>
      </c>
      <c r="Y78" s="59" t="b">
        <v>0</v>
      </c>
      <c r="AA78" s="16" t="b">
        <f>OR(R70,Y78)</f>
        <v>0</v>
      </c>
    </row>
    <row r="79" spans="1:27" ht="20.100000000000001" customHeight="1">
      <c r="A79" s="319" t="s">
        <v>124</v>
      </c>
      <c r="B79" s="320"/>
      <c r="C79" s="321"/>
      <c r="D79" s="4"/>
      <c r="E79" s="7"/>
      <c r="F79" s="7"/>
      <c r="G79" s="7"/>
      <c r="H79" s="7"/>
      <c r="I79" s="14" t="s">
        <v>20</v>
      </c>
      <c r="J79" s="286"/>
      <c r="K79" s="286"/>
      <c r="L79" s="286"/>
      <c r="M79" s="286"/>
      <c r="N79" s="286"/>
      <c r="O79" s="286"/>
      <c r="P79" s="23" t="s">
        <v>9</v>
      </c>
      <c r="Q79" s="29"/>
      <c r="R79" s="28"/>
      <c r="U79" s="57" t="b">
        <v>0</v>
      </c>
      <c r="V79" s="57" t="b">
        <v>0</v>
      </c>
      <c r="W79" s="57" t="b">
        <v>0</v>
      </c>
      <c r="X79" s="57" t="b">
        <v>0</v>
      </c>
      <c r="AA79" s="58">
        <f>IF(AND(R72=TRUE,Y82=TRUE),"Err",0)</f>
        <v>0</v>
      </c>
    </row>
    <row r="80" spans="1:27" ht="20.100000000000001" customHeight="1">
      <c r="A80" s="292"/>
      <c r="B80" s="293"/>
      <c r="C80" s="294"/>
      <c r="D80" s="84" t="s">
        <v>25</v>
      </c>
      <c r="E80" s="290"/>
      <c r="F80" s="290"/>
      <c r="G80" s="290"/>
      <c r="H80" s="290"/>
      <c r="I80" s="290"/>
      <c r="J80" s="290"/>
      <c r="K80" s="290"/>
      <c r="L80" s="290"/>
      <c r="M80" s="322" t="s">
        <v>75</v>
      </c>
      <c r="N80" s="322"/>
      <c r="O80" s="322"/>
      <c r="P80" s="323"/>
      <c r="Q80" s="29"/>
      <c r="R80" s="16" t="b">
        <f>OR(F81="",M81="",F82="")</f>
        <v>1</v>
      </c>
      <c r="S80" s="57" t="b">
        <v>0</v>
      </c>
      <c r="T80" s="57" t="b">
        <v>0</v>
      </c>
      <c r="U80" s="57" t="b">
        <v>0</v>
      </c>
      <c r="V80" s="57" t="b">
        <v>0</v>
      </c>
      <c r="W80" s="57" t="b">
        <v>0</v>
      </c>
      <c r="X80" s="57" t="b">
        <v>0</v>
      </c>
    </row>
    <row r="81" spans="1:28" ht="20.100000000000001" customHeight="1">
      <c r="A81" s="182" t="str">
        <f>IF(R80=TRUE,"*入力してください*","")</f>
        <v>*入力してください*</v>
      </c>
      <c r="B81" s="183"/>
      <c r="C81" s="184"/>
      <c r="D81" s="304" t="s">
        <v>34</v>
      </c>
      <c r="E81" s="305"/>
      <c r="F81" s="342"/>
      <c r="G81" s="342"/>
      <c r="H81" s="342"/>
      <c r="I81" s="342"/>
      <c r="J81" s="342"/>
      <c r="K81" s="343" t="s">
        <v>35</v>
      </c>
      <c r="L81" s="343"/>
      <c r="M81" s="342"/>
      <c r="N81" s="342"/>
      <c r="O81" s="342"/>
      <c r="P81" s="344"/>
      <c r="Q81" s="29"/>
      <c r="R81" s="28"/>
      <c r="S81" s="57" t="b">
        <v>0</v>
      </c>
      <c r="T81" s="57" t="b">
        <v>0</v>
      </c>
      <c r="U81" s="57" t="b">
        <v>0</v>
      </c>
      <c r="V81" s="57" t="b">
        <v>0</v>
      </c>
      <c r="W81" s="57" t="b">
        <v>0</v>
      </c>
      <c r="X81" s="57" t="b">
        <v>0</v>
      </c>
    </row>
    <row r="82" spans="1:28" ht="20.100000000000001" customHeight="1">
      <c r="A82" s="292"/>
      <c r="B82" s="293"/>
      <c r="C82" s="294"/>
      <c r="D82" s="334" t="s">
        <v>36</v>
      </c>
      <c r="E82" s="335"/>
      <c r="F82" s="336"/>
      <c r="G82" s="336"/>
      <c r="H82" s="336"/>
      <c r="I82" s="336"/>
      <c r="J82" s="336"/>
      <c r="K82" s="336"/>
      <c r="L82" s="336"/>
      <c r="M82" s="336"/>
      <c r="N82" s="336"/>
      <c r="O82" s="336"/>
      <c r="P82" s="337"/>
      <c r="Q82" s="29"/>
      <c r="R82" s="28"/>
      <c r="S82" s="57" t="b">
        <v>0</v>
      </c>
      <c r="T82" s="57" t="b">
        <v>0</v>
      </c>
      <c r="U82" s="57" t="b">
        <v>0</v>
      </c>
      <c r="V82" s="16" t="b">
        <v>0</v>
      </c>
      <c r="Y82" s="59" t="b">
        <v>0</v>
      </c>
      <c r="AA82" s="16" t="b">
        <f>OR(R72,Y82)</f>
        <v>0</v>
      </c>
    </row>
    <row r="83" spans="1:28" ht="36" customHeight="1">
      <c r="A83" s="327" t="str">
        <f>IF(R83=TRUE,"*入力してください*","")</f>
        <v>*入力してください*</v>
      </c>
      <c r="B83" s="327"/>
      <c r="C83" s="327"/>
      <c r="D83" s="123"/>
      <c r="E83" s="325"/>
      <c r="F83" s="325"/>
      <c r="G83" s="325"/>
      <c r="H83" s="325"/>
      <c r="I83" s="325"/>
      <c r="J83" s="325"/>
      <c r="K83" s="325"/>
      <c r="L83" s="325"/>
      <c r="M83" s="325"/>
      <c r="N83" s="325"/>
      <c r="O83" s="79"/>
      <c r="P83" s="21"/>
      <c r="Q83" s="29"/>
      <c r="R83" s="28" t="b">
        <f>OR(E83="")</f>
        <v>1</v>
      </c>
      <c r="T83" s="58">
        <f>IF(AND(R76=3,J77=""),"Err",0)</f>
        <v>0</v>
      </c>
    </row>
    <row r="84" spans="1:28" ht="20.100000000000001" customHeight="1">
      <c r="A84" s="326" t="str">
        <f>IF(R84=TRUE,"*入力してください*","")</f>
        <v>*入力してください*</v>
      </c>
      <c r="B84" s="327"/>
      <c r="C84" s="327"/>
      <c r="D84" s="328"/>
      <c r="E84" s="329"/>
      <c r="F84" s="329"/>
      <c r="G84" s="329"/>
      <c r="H84" s="329"/>
      <c r="I84" s="329"/>
      <c r="J84" s="329"/>
      <c r="K84" s="329"/>
      <c r="L84" s="329"/>
      <c r="M84" s="329"/>
      <c r="N84" s="329"/>
      <c r="O84" s="329"/>
      <c r="P84" s="330"/>
      <c r="Q84" s="29"/>
      <c r="R84" s="28" t="b">
        <f>OR(D84="")</f>
        <v>1</v>
      </c>
      <c r="T84" s="58">
        <f>IF(AND(R76&gt;=1,E78=""),"Err",0)</f>
        <v>0</v>
      </c>
      <c r="V84" s="57" t="b">
        <v>0</v>
      </c>
      <c r="X84" s="58">
        <f>IF(AND(R76&gt;0,V84=FALSE),"Err",0)</f>
        <v>0</v>
      </c>
    </row>
    <row r="85" spans="1:28" ht="41.25" customHeight="1">
      <c r="A85" s="327"/>
      <c r="B85" s="327"/>
      <c r="C85" s="327"/>
      <c r="D85" s="331"/>
      <c r="E85" s="332"/>
      <c r="F85" s="332"/>
      <c r="G85" s="332"/>
      <c r="H85" s="332"/>
      <c r="I85" s="332"/>
      <c r="J85" s="332"/>
      <c r="K85" s="332"/>
      <c r="L85" s="332"/>
      <c r="M85" s="332"/>
      <c r="N85" s="332"/>
      <c r="O85" s="332"/>
      <c r="P85" s="333"/>
      <c r="Q85" s="29"/>
      <c r="R85" s="28"/>
      <c r="T85" s="58"/>
      <c r="V85" s="57"/>
      <c r="X85" s="58"/>
    </row>
    <row r="86" spans="1:28" ht="20.100000000000001" customHeight="1">
      <c r="A86" s="87" t="s">
        <v>77</v>
      </c>
      <c r="B86" s="87"/>
      <c r="C86" s="87"/>
      <c r="D86" s="87"/>
      <c r="E86" s="87"/>
      <c r="F86" s="87"/>
      <c r="G86" s="87"/>
      <c r="H86" s="87"/>
      <c r="I86" s="87"/>
      <c r="J86" s="87"/>
      <c r="K86" s="87"/>
      <c r="L86" s="87"/>
      <c r="M86" s="87"/>
      <c r="N86" s="87"/>
      <c r="O86" s="87"/>
      <c r="P86" s="87"/>
      <c r="Q86" s="29"/>
      <c r="R86" s="28"/>
      <c r="T86" s="58">
        <f>IF(AND(R78=3,J79=""),"Err",0)</f>
        <v>0</v>
      </c>
    </row>
    <row r="87" spans="1:28" ht="20.100000000000001" customHeight="1">
      <c r="A87" s="17" t="s">
        <v>37</v>
      </c>
      <c r="B87" s="17"/>
      <c r="C87" s="17" t="s">
        <v>38</v>
      </c>
      <c r="D87" s="17"/>
      <c r="E87" s="17"/>
      <c r="F87" s="17"/>
      <c r="G87" s="17"/>
      <c r="H87" s="17"/>
      <c r="I87" s="17"/>
      <c r="J87" s="17"/>
      <c r="K87" s="17"/>
      <c r="L87" s="17"/>
      <c r="M87" s="17"/>
      <c r="N87" s="17"/>
      <c r="O87" s="17"/>
      <c r="P87" s="17"/>
      <c r="Q87" s="29"/>
      <c r="R87" s="28"/>
      <c r="T87" s="58">
        <f>IF(AND(R78&gt;=1,E80=""),"Err",0)</f>
        <v>0</v>
      </c>
      <c r="V87" s="57" t="b">
        <v>0</v>
      </c>
      <c r="X87" s="58">
        <f>IF(AND(R78&gt;0,V87=FALSE),"Err",0)</f>
        <v>0</v>
      </c>
    </row>
    <row r="88" spans="1:28" ht="20.100000000000001" customHeight="1">
      <c r="A88" s="17"/>
      <c r="B88" s="17"/>
      <c r="C88" s="17" t="s">
        <v>39</v>
      </c>
      <c r="D88" s="17"/>
      <c r="E88" s="17"/>
      <c r="F88" s="17"/>
      <c r="G88" s="17"/>
      <c r="H88" s="17"/>
      <c r="I88" s="17"/>
      <c r="J88" s="17"/>
      <c r="K88" s="17"/>
      <c r="L88" s="17"/>
      <c r="M88" s="17"/>
      <c r="N88" s="17"/>
      <c r="O88" s="17"/>
      <c r="P88" s="17"/>
      <c r="Q88" s="29"/>
      <c r="R88" s="28"/>
    </row>
    <row r="89" spans="1:28" ht="20.100000000000001" customHeight="1">
      <c r="A89" s="55" t="s">
        <v>85</v>
      </c>
      <c r="B89" s="55"/>
      <c r="C89" s="55"/>
      <c r="D89" s="55"/>
      <c r="E89" s="55"/>
      <c r="F89" s="55"/>
      <c r="G89" s="55"/>
      <c r="H89" s="55"/>
      <c r="I89" s="55"/>
      <c r="J89" s="55"/>
      <c r="K89" s="55"/>
      <c r="L89" s="55"/>
      <c r="M89" s="55"/>
      <c r="N89" s="55"/>
      <c r="O89" s="55"/>
      <c r="P89" s="55" t="s">
        <v>86</v>
      </c>
      <c r="Q89" s="29"/>
      <c r="R89" s="28"/>
    </row>
    <row r="90" spans="1:28" ht="20.100000000000001" customHeight="1">
      <c r="A90" s="169"/>
      <c r="B90" s="170"/>
      <c r="C90" s="170"/>
      <c r="D90" s="170"/>
      <c r="E90" s="170"/>
      <c r="F90" s="170"/>
      <c r="G90" s="170"/>
      <c r="H90" s="170"/>
      <c r="I90" s="170"/>
      <c r="J90" s="170"/>
      <c r="K90" s="170"/>
      <c r="L90" s="170"/>
      <c r="M90" s="170"/>
      <c r="N90" s="170"/>
      <c r="O90" s="170"/>
      <c r="P90" s="171"/>
      <c r="Q90" s="29"/>
      <c r="R90" s="28"/>
    </row>
    <row r="91" spans="1:28" ht="20.100000000000001" customHeight="1">
      <c r="A91" s="172"/>
      <c r="B91" s="173"/>
      <c r="C91" s="173"/>
      <c r="D91" s="173"/>
      <c r="E91" s="173"/>
      <c r="F91" s="173"/>
      <c r="G91" s="173"/>
      <c r="H91" s="173"/>
      <c r="I91" s="173"/>
      <c r="J91" s="173"/>
      <c r="K91" s="173"/>
      <c r="L91" s="173"/>
      <c r="M91" s="173"/>
      <c r="N91" s="173"/>
      <c r="O91" s="173"/>
      <c r="P91" s="174"/>
      <c r="Q91" s="29"/>
      <c r="R91" s="28"/>
    </row>
    <row r="92" spans="1:28" ht="20.100000000000001" customHeight="1">
      <c r="A92" s="172"/>
      <c r="B92" s="173"/>
      <c r="C92" s="173"/>
      <c r="D92" s="173"/>
      <c r="E92" s="173"/>
      <c r="F92" s="173"/>
      <c r="G92" s="173"/>
      <c r="H92" s="173"/>
      <c r="I92" s="173"/>
      <c r="J92" s="173"/>
      <c r="K92" s="173"/>
      <c r="L92" s="173"/>
      <c r="M92" s="173"/>
      <c r="N92" s="173"/>
      <c r="O92" s="173"/>
      <c r="P92" s="174"/>
    </row>
    <row r="93" spans="1:28" ht="20.100000000000001" customHeight="1">
      <c r="A93" s="172"/>
      <c r="B93" s="173"/>
      <c r="C93" s="173"/>
      <c r="D93" s="173"/>
      <c r="E93" s="173"/>
      <c r="F93" s="173"/>
      <c r="G93" s="173"/>
      <c r="H93" s="173"/>
      <c r="I93" s="173"/>
      <c r="J93" s="173"/>
      <c r="K93" s="173"/>
      <c r="L93" s="173"/>
      <c r="M93" s="173"/>
      <c r="N93" s="173"/>
      <c r="O93" s="173"/>
      <c r="P93" s="174"/>
    </row>
    <row r="94" spans="1:28" ht="20.100000000000001" customHeight="1">
      <c r="A94" s="172"/>
      <c r="B94" s="173"/>
      <c r="C94" s="173"/>
      <c r="D94" s="173"/>
      <c r="E94" s="173"/>
      <c r="F94" s="173"/>
      <c r="G94" s="173"/>
      <c r="H94" s="173"/>
      <c r="I94" s="173"/>
      <c r="J94" s="173"/>
      <c r="K94" s="173"/>
      <c r="L94" s="173"/>
      <c r="M94" s="173"/>
      <c r="N94" s="173"/>
      <c r="O94" s="173"/>
      <c r="P94" s="174"/>
      <c r="S94" s="28"/>
      <c r="T94" s="28"/>
      <c r="U94" s="28"/>
      <c r="V94" s="28"/>
      <c r="W94" s="28"/>
      <c r="X94" s="28"/>
      <c r="Y94" s="28"/>
      <c r="Z94" s="28"/>
      <c r="AA94" s="28"/>
      <c r="AB94" s="28"/>
    </row>
    <row r="95" spans="1:28" ht="20.100000000000001" customHeight="1">
      <c r="A95" s="172"/>
      <c r="B95" s="173"/>
      <c r="C95" s="173"/>
      <c r="D95" s="173"/>
      <c r="E95" s="173"/>
      <c r="F95" s="173"/>
      <c r="G95" s="173"/>
      <c r="H95" s="173"/>
      <c r="I95" s="173"/>
      <c r="J95" s="173"/>
      <c r="K95" s="173"/>
      <c r="L95" s="173"/>
      <c r="M95" s="173"/>
      <c r="N95" s="173"/>
      <c r="O95" s="173"/>
      <c r="P95" s="174"/>
      <c r="S95" s="28"/>
      <c r="T95" s="28"/>
      <c r="U95" s="28"/>
      <c r="V95" s="28"/>
      <c r="W95" s="28"/>
      <c r="X95" s="28"/>
      <c r="Y95" s="28"/>
      <c r="Z95" s="28"/>
      <c r="AA95" s="28"/>
      <c r="AB95" s="28"/>
    </row>
    <row r="96" spans="1:28" ht="20.100000000000001" customHeight="1">
      <c r="A96" s="172"/>
      <c r="B96" s="173"/>
      <c r="C96" s="173"/>
      <c r="D96" s="173"/>
      <c r="E96" s="173"/>
      <c r="F96" s="173"/>
      <c r="G96" s="173"/>
      <c r="H96" s="173"/>
      <c r="I96" s="173"/>
      <c r="J96" s="173"/>
      <c r="K96" s="173"/>
      <c r="L96" s="173"/>
      <c r="M96" s="173"/>
      <c r="N96" s="173"/>
      <c r="O96" s="173"/>
      <c r="P96" s="174"/>
      <c r="S96" s="28"/>
      <c r="T96" s="28"/>
      <c r="U96" s="28"/>
      <c r="V96" s="28"/>
      <c r="W96" s="28"/>
      <c r="X96" s="28"/>
      <c r="Y96" s="28"/>
      <c r="Z96" s="28"/>
      <c r="AA96" s="28"/>
      <c r="AB96" s="28"/>
    </row>
    <row r="97" spans="1:28" ht="20.100000000000001" customHeight="1">
      <c r="A97" s="172"/>
      <c r="B97" s="173"/>
      <c r="C97" s="173"/>
      <c r="D97" s="173"/>
      <c r="E97" s="173"/>
      <c r="F97" s="173"/>
      <c r="G97" s="173"/>
      <c r="H97" s="173"/>
      <c r="I97" s="173"/>
      <c r="J97" s="173"/>
      <c r="K97" s="173"/>
      <c r="L97" s="173"/>
      <c r="M97" s="173"/>
      <c r="N97" s="173"/>
      <c r="O97" s="173"/>
      <c r="P97" s="174"/>
      <c r="S97" s="28"/>
      <c r="T97" s="28"/>
      <c r="U97" s="28"/>
      <c r="V97" s="28"/>
      <c r="W97" s="28"/>
      <c r="X97" s="28"/>
      <c r="Y97" s="28"/>
      <c r="Z97" s="28"/>
      <c r="AA97" s="28"/>
      <c r="AB97" s="28"/>
    </row>
    <row r="98" spans="1:28" ht="20.100000000000001" customHeight="1">
      <c r="A98" s="172"/>
      <c r="B98" s="173"/>
      <c r="C98" s="173"/>
      <c r="D98" s="173"/>
      <c r="E98" s="173"/>
      <c r="F98" s="173"/>
      <c r="G98" s="173"/>
      <c r="H98" s="173"/>
      <c r="I98" s="173"/>
      <c r="J98" s="173"/>
      <c r="K98" s="173"/>
      <c r="L98" s="173"/>
      <c r="M98" s="173"/>
      <c r="N98" s="173"/>
      <c r="O98" s="173"/>
      <c r="P98" s="174"/>
      <c r="S98" s="28"/>
      <c r="T98" s="28"/>
      <c r="U98" s="28"/>
      <c r="V98" s="28"/>
      <c r="W98" s="28"/>
      <c r="X98" s="28"/>
      <c r="Y98" s="28"/>
      <c r="Z98" s="28"/>
      <c r="AA98" s="28"/>
      <c r="AB98" s="28"/>
    </row>
    <row r="99" spans="1:28" ht="20.100000000000001" customHeight="1">
      <c r="A99" s="172"/>
      <c r="B99" s="173"/>
      <c r="C99" s="173"/>
      <c r="D99" s="173"/>
      <c r="E99" s="173"/>
      <c r="F99" s="173"/>
      <c r="G99" s="173"/>
      <c r="H99" s="173"/>
      <c r="I99" s="173"/>
      <c r="J99" s="173"/>
      <c r="K99" s="173"/>
      <c r="L99" s="173"/>
      <c r="M99" s="173"/>
      <c r="N99" s="173"/>
      <c r="O99" s="173"/>
      <c r="P99" s="174"/>
    </row>
    <row r="100" spans="1:28" ht="20.100000000000001" customHeight="1">
      <c r="A100" s="172"/>
      <c r="B100" s="173"/>
      <c r="C100" s="173"/>
      <c r="D100" s="173"/>
      <c r="E100" s="173"/>
      <c r="F100" s="173"/>
      <c r="G100" s="173"/>
      <c r="H100" s="173"/>
      <c r="I100" s="173"/>
      <c r="J100" s="173"/>
      <c r="K100" s="173"/>
      <c r="L100" s="173"/>
      <c r="M100" s="173"/>
      <c r="N100" s="173"/>
      <c r="O100" s="173"/>
      <c r="P100" s="174"/>
    </row>
    <row r="101" spans="1:28" ht="20.100000000000001" customHeight="1">
      <c r="A101" s="172"/>
      <c r="B101" s="173"/>
      <c r="C101" s="173"/>
      <c r="D101" s="173"/>
      <c r="E101" s="173"/>
      <c r="F101" s="173"/>
      <c r="G101" s="173"/>
      <c r="H101" s="173"/>
      <c r="I101" s="173"/>
      <c r="J101" s="173"/>
      <c r="K101" s="173"/>
      <c r="L101" s="173"/>
      <c r="M101" s="173"/>
      <c r="N101" s="173"/>
      <c r="O101" s="173"/>
      <c r="P101" s="174"/>
    </row>
    <row r="102" spans="1:28" ht="20.100000000000001" customHeight="1">
      <c r="A102" s="172"/>
      <c r="B102" s="173"/>
      <c r="C102" s="173"/>
      <c r="D102" s="173"/>
      <c r="E102" s="173"/>
      <c r="F102" s="173"/>
      <c r="G102" s="173"/>
      <c r="H102" s="173"/>
      <c r="I102" s="173"/>
      <c r="J102" s="173"/>
      <c r="K102" s="173"/>
      <c r="L102" s="173"/>
      <c r="M102" s="173"/>
      <c r="N102" s="173"/>
      <c r="O102" s="173"/>
      <c r="P102" s="174"/>
    </row>
    <row r="103" spans="1:28" ht="20.100000000000001" customHeight="1">
      <c r="A103" s="172"/>
      <c r="B103" s="173"/>
      <c r="C103" s="173"/>
      <c r="D103" s="173"/>
      <c r="E103" s="173"/>
      <c r="F103" s="173"/>
      <c r="G103" s="173"/>
      <c r="H103" s="173"/>
      <c r="I103" s="173"/>
      <c r="J103" s="173"/>
      <c r="K103" s="173"/>
      <c r="L103" s="173"/>
      <c r="M103" s="173"/>
      <c r="N103" s="173"/>
      <c r="O103" s="173"/>
      <c r="P103" s="174"/>
    </row>
    <row r="104" spans="1:28" ht="20.100000000000001" customHeight="1">
      <c r="A104" s="172"/>
      <c r="B104" s="173"/>
      <c r="C104" s="173"/>
      <c r="D104" s="173"/>
      <c r="E104" s="173"/>
      <c r="F104" s="173"/>
      <c r="G104" s="173"/>
      <c r="H104" s="173"/>
      <c r="I104" s="173"/>
      <c r="J104" s="173"/>
      <c r="K104" s="173"/>
      <c r="L104" s="173"/>
      <c r="M104" s="173"/>
      <c r="N104" s="173"/>
      <c r="O104" s="173"/>
      <c r="P104" s="174"/>
    </row>
    <row r="105" spans="1:28" ht="20.100000000000001" customHeight="1">
      <c r="A105" s="172"/>
      <c r="B105" s="173"/>
      <c r="C105" s="173"/>
      <c r="D105" s="173"/>
      <c r="E105" s="173"/>
      <c r="F105" s="173"/>
      <c r="G105" s="173"/>
      <c r="H105" s="173"/>
      <c r="I105" s="173"/>
      <c r="J105" s="173"/>
      <c r="K105" s="173"/>
      <c r="L105" s="173"/>
      <c r="M105" s="173"/>
      <c r="N105" s="173"/>
      <c r="O105" s="173"/>
      <c r="P105" s="174"/>
    </row>
    <row r="106" spans="1:28" ht="20.100000000000001" customHeight="1">
      <c r="A106" s="172"/>
      <c r="B106" s="173"/>
      <c r="C106" s="173"/>
      <c r="D106" s="173"/>
      <c r="E106" s="173"/>
      <c r="F106" s="173"/>
      <c r="G106" s="173"/>
      <c r="H106" s="173"/>
      <c r="I106" s="173"/>
      <c r="J106" s="173"/>
      <c r="K106" s="173"/>
      <c r="L106" s="173"/>
      <c r="M106" s="173"/>
      <c r="N106" s="173"/>
      <c r="O106" s="173"/>
      <c r="P106" s="174"/>
    </row>
    <row r="107" spans="1:28" ht="20.100000000000001" customHeight="1">
      <c r="A107" s="172"/>
      <c r="B107" s="173"/>
      <c r="C107" s="173"/>
      <c r="D107" s="173"/>
      <c r="E107" s="173"/>
      <c r="F107" s="173"/>
      <c r="G107" s="173"/>
      <c r="H107" s="173"/>
      <c r="I107" s="173"/>
      <c r="J107" s="173"/>
      <c r="K107" s="173"/>
      <c r="L107" s="173"/>
      <c r="M107" s="173"/>
      <c r="N107" s="173"/>
      <c r="O107" s="173"/>
      <c r="P107" s="174"/>
    </row>
    <row r="108" spans="1:28" ht="20.100000000000001" customHeight="1">
      <c r="A108" s="172"/>
      <c r="B108" s="173"/>
      <c r="C108" s="173"/>
      <c r="D108" s="173"/>
      <c r="E108" s="173"/>
      <c r="F108" s="173"/>
      <c r="G108" s="173"/>
      <c r="H108" s="173"/>
      <c r="I108" s="173"/>
      <c r="J108" s="173"/>
      <c r="K108" s="173"/>
      <c r="L108" s="173"/>
      <c r="M108" s="173"/>
      <c r="N108" s="173"/>
      <c r="O108" s="173"/>
      <c r="P108" s="174"/>
    </row>
    <row r="109" spans="1:28" ht="20.100000000000001" customHeight="1">
      <c r="A109" s="172"/>
      <c r="B109" s="173"/>
      <c r="C109" s="173"/>
      <c r="D109" s="173"/>
      <c r="E109" s="173"/>
      <c r="F109" s="173"/>
      <c r="G109" s="173"/>
      <c r="H109" s="173"/>
      <c r="I109" s="173"/>
      <c r="J109" s="173"/>
      <c r="K109" s="173"/>
      <c r="L109" s="173"/>
      <c r="M109" s="173"/>
      <c r="N109" s="173"/>
      <c r="O109" s="173"/>
      <c r="P109" s="174"/>
    </row>
    <row r="110" spans="1:28" ht="20.100000000000001" customHeight="1">
      <c r="A110" s="172"/>
      <c r="B110" s="173"/>
      <c r="C110" s="173"/>
      <c r="D110" s="173"/>
      <c r="E110" s="173"/>
      <c r="F110" s="173"/>
      <c r="G110" s="173"/>
      <c r="H110" s="173"/>
      <c r="I110" s="173"/>
      <c r="J110" s="173"/>
      <c r="K110" s="173"/>
      <c r="L110" s="173"/>
      <c r="M110" s="173"/>
      <c r="N110" s="173"/>
      <c r="O110" s="173"/>
      <c r="P110" s="174"/>
    </row>
    <row r="111" spans="1:28" ht="20.100000000000001" customHeight="1">
      <c r="A111" s="172"/>
      <c r="B111" s="173"/>
      <c r="C111" s="173"/>
      <c r="D111" s="173"/>
      <c r="E111" s="173"/>
      <c r="F111" s="173"/>
      <c r="G111" s="173"/>
      <c r="H111" s="173"/>
      <c r="I111" s="173"/>
      <c r="J111" s="173"/>
      <c r="K111" s="173"/>
      <c r="L111" s="173"/>
      <c r="M111" s="173"/>
      <c r="N111" s="173"/>
      <c r="O111" s="173"/>
      <c r="P111" s="174"/>
    </row>
    <row r="112" spans="1:28" ht="20.100000000000001" customHeight="1">
      <c r="A112" s="172"/>
      <c r="B112" s="173"/>
      <c r="C112" s="173"/>
      <c r="D112" s="173"/>
      <c r="E112" s="173"/>
      <c r="F112" s="173"/>
      <c r="G112" s="173"/>
      <c r="H112" s="173"/>
      <c r="I112" s="173"/>
      <c r="J112" s="173"/>
      <c r="K112" s="173"/>
      <c r="L112" s="173"/>
      <c r="M112" s="173"/>
      <c r="N112" s="173"/>
      <c r="O112" s="173"/>
      <c r="P112" s="174"/>
    </row>
    <row r="113" spans="1:16" ht="20.100000000000001" customHeight="1">
      <c r="A113" s="172"/>
      <c r="B113" s="173"/>
      <c r="C113" s="173"/>
      <c r="D113" s="173"/>
      <c r="E113" s="173"/>
      <c r="F113" s="173"/>
      <c r="G113" s="173"/>
      <c r="H113" s="173"/>
      <c r="I113" s="173"/>
      <c r="J113" s="173"/>
      <c r="K113" s="173"/>
      <c r="L113" s="173"/>
      <c r="M113" s="173"/>
      <c r="N113" s="173"/>
      <c r="O113" s="173"/>
      <c r="P113" s="174"/>
    </row>
    <row r="114" spans="1:16" ht="20.100000000000001" customHeight="1">
      <c r="A114" s="172"/>
      <c r="B114" s="173"/>
      <c r="C114" s="173"/>
      <c r="D114" s="173"/>
      <c r="E114" s="173"/>
      <c r="F114" s="173"/>
      <c r="G114" s="173"/>
      <c r="H114" s="173"/>
      <c r="I114" s="173"/>
      <c r="J114" s="173"/>
      <c r="K114" s="173"/>
      <c r="L114" s="173"/>
      <c r="M114" s="173"/>
      <c r="N114" s="173"/>
      <c r="O114" s="173"/>
      <c r="P114" s="174"/>
    </row>
    <row r="115" spans="1:16" ht="20.100000000000001" customHeight="1">
      <c r="A115" s="172"/>
      <c r="B115" s="173"/>
      <c r="C115" s="173"/>
      <c r="D115" s="173"/>
      <c r="E115" s="173"/>
      <c r="F115" s="173"/>
      <c r="G115" s="173"/>
      <c r="H115" s="173"/>
      <c r="I115" s="173"/>
      <c r="J115" s="173"/>
      <c r="K115" s="173"/>
      <c r="L115" s="173"/>
      <c r="M115" s="173"/>
      <c r="N115" s="173"/>
      <c r="O115" s="173"/>
      <c r="P115" s="174"/>
    </row>
    <row r="116" spans="1:16" ht="20.100000000000001" customHeight="1">
      <c r="A116" s="172"/>
      <c r="B116" s="173"/>
      <c r="C116" s="173"/>
      <c r="D116" s="173"/>
      <c r="E116" s="173"/>
      <c r="F116" s="173"/>
      <c r="G116" s="173"/>
      <c r="H116" s="173"/>
      <c r="I116" s="173"/>
      <c r="J116" s="173"/>
      <c r="K116" s="173"/>
      <c r="L116" s="173"/>
      <c r="M116" s="173"/>
      <c r="N116" s="173"/>
      <c r="O116" s="173"/>
      <c r="P116" s="174"/>
    </row>
    <row r="117" spans="1:16" ht="20.100000000000001" customHeight="1">
      <c r="A117" s="172"/>
      <c r="B117" s="173"/>
      <c r="C117" s="173"/>
      <c r="D117" s="173"/>
      <c r="E117" s="173"/>
      <c r="F117" s="173"/>
      <c r="G117" s="173"/>
      <c r="H117" s="173"/>
      <c r="I117" s="173"/>
      <c r="J117" s="173"/>
      <c r="K117" s="173"/>
      <c r="L117" s="173"/>
      <c r="M117" s="173"/>
      <c r="N117" s="173"/>
      <c r="O117" s="173"/>
      <c r="P117" s="174"/>
    </row>
    <row r="118" spans="1:16" ht="20.100000000000001" customHeight="1">
      <c r="A118" s="172"/>
      <c r="B118" s="173"/>
      <c r="C118" s="173"/>
      <c r="D118" s="173"/>
      <c r="E118" s="173"/>
      <c r="F118" s="173"/>
      <c r="G118" s="173"/>
      <c r="H118" s="173"/>
      <c r="I118" s="173"/>
      <c r="J118" s="173"/>
      <c r="K118" s="173"/>
      <c r="L118" s="173"/>
      <c r="M118" s="173"/>
      <c r="N118" s="173"/>
      <c r="O118" s="173"/>
      <c r="P118" s="174"/>
    </row>
    <row r="119" spans="1:16" ht="20.100000000000001" customHeight="1">
      <c r="A119" s="172"/>
      <c r="B119" s="173"/>
      <c r="C119" s="173"/>
      <c r="D119" s="173"/>
      <c r="E119" s="173"/>
      <c r="F119" s="173"/>
      <c r="G119" s="173"/>
      <c r="H119" s="173"/>
      <c r="I119" s="173"/>
      <c r="J119" s="173"/>
      <c r="K119" s="173"/>
      <c r="L119" s="173"/>
      <c r="M119" s="173"/>
      <c r="N119" s="173"/>
      <c r="O119" s="173"/>
      <c r="P119" s="174"/>
    </row>
    <row r="120" spans="1:16" ht="20.100000000000001" customHeight="1">
      <c r="A120" s="172"/>
      <c r="B120" s="173"/>
      <c r="C120" s="173"/>
      <c r="D120" s="173"/>
      <c r="E120" s="173"/>
      <c r="F120" s="173"/>
      <c r="G120" s="173"/>
      <c r="H120" s="173"/>
      <c r="I120" s="173"/>
      <c r="J120" s="173"/>
      <c r="K120" s="173"/>
      <c r="L120" s="173"/>
      <c r="M120" s="173"/>
      <c r="N120" s="173"/>
      <c r="O120" s="173"/>
      <c r="P120" s="174"/>
    </row>
    <row r="121" spans="1:16" ht="20.100000000000001" customHeight="1">
      <c r="A121" s="172"/>
      <c r="B121" s="173"/>
      <c r="C121" s="173"/>
      <c r="D121" s="173"/>
      <c r="E121" s="173"/>
      <c r="F121" s="173"/>
      <c r="G121" s="173"/>
      <c r="H121" s="173"/>
      <c r="I121" s="173"/>
      <c r="J121" s="173"/>
      <c r="K121" s="173"/>
      <c r="L121" s="173"/>
      <c r="M121" s="173"/>
      <c r="N121" s="173"/>
      <c r="O121" s="173"/>
      <c r="P121" s="174"/>
    </row>
    <row r="122" spans="1:16" ht="20.100000000000001" customHeight="1">
      <c r="A122" s="172"/>
      <c r="B122" s="173"/>
      <c r="C122" s="173"/>
      <c r="D122" s="173"/>
      <c r="E122" s="173"/>
      <c r="F122" s="173"/>
      <c r="G122" s="173"/>
      <c r="H122" s="173"/>
      <c r="I122" s="173"/>
      <c r="J122" s="173"/>
      <c r="K122" s="173"/>
      <c r="L122" s="173"/>
      <c r="M122" s="173"/>
      <c r="N122" s="173"/>
      <c r="O122" s="173"/>
      <c r="P122" s="174"/>
    </row>
    <row r="123" spans="1:16" ht="20.100000000000001" customHeight="1">
      <c r="A123" s="172"/>
      <c r="B123" s="173"/>
      <c r="C123" s="173"/>
      <c r="D123" s="173"/>
      <c r="E123" s="173"/>
      <c r="F123" s="173"/>
      <c r="G123" s="173"/>
      <c r="H123" s="173"/>
      <c r="I123" s="173"/>
      <c r="J123" s="173"/>
      <c r="K123" s="173"/>
      <c r="L123" s="173"/>
      <c r="M123" s="173"/>
      <c r="N123" s="173"/>
      <c r="O123" s="173"/>
      <c r="P123" s="174"/>
    </row>
    <row r="124" spans="1:16" ht="20.100000000000001" customHeight="1">
      <c r="A124" s="172"/>
      <c r="B124" s="173"/>
      <c r="C124" s="173"/>
      <c r="D124" s="173"/>
      <c r="E124" s="173"/>
      <c r="F124" s="173"/>
      <c r="G124" s="173"/>
      <c r="H124" s="173"/>
      <c r="I124" s="173"/>
      <c r="J124" s="173"/>
      <c r="K124" s="173"/>
      <c r="L124" s="173"/>
      <c r="M124" s="173"/>
      <c r="N124" s="173"/>
      <c r="O124" s="173"/>
      <c r="P124" s="174"/>
    </row>
    <row r="125" spans="1:16" ht="20.100000000000001" customHeight="1">
      <c r="A125" s="172"/>
      <c r="B125" s="173"/>
      <c r="C125" s="173"/>
      <c r="D125" s="173"/>
      <c r="E125" s="173"/>
      <c r="F125" s="173"/>
      <c r="G125" s="173"/>
      <c r="H125" s="173"/>
      <c r="I125" s="173"/>
      <c r="J125" s="173"/>
      <c r="K125" s="173"/>
      <c r="L125" s="173"/>
      <c r="M125" s="173"/>
      <c r="N125" s="173"/>
      <c r="O125" s="173"/>
      <c r="P125" s="174"/>
    </row>
    <row r="126" spans="1:16" ht="20.100000000000001" customHeight="1">
      <c r="A126" s="172"/>
      <c r="B126" s="173"/>
      <c r="C126" s="173"/>
      <c r="D126" s="173"/>
      <c r="E126" s="173"/>
      <c r="F126" s="173"/>
      <c r="G126" s="173"/>
      <c r="H126" s="173"/>
      <c r="I126" s="173"/>
      <c r="J126" s="173"/>
      <c r="K126" s="173"/>
      <c r="L126" s="173"/>
      <c r="M126" s="173"/>
      <c r="N126" s="173"/>
      <c r="O126" s="173"/>
      <c r="P126" s="174"/>
    </row>
    <row r="127" spans="1:16" ht="20.100000000000001" customHeight="1">
      <c r="A127" s="172"/>
      <c r="B127" s="173"/>
      <c r="C127" s="173"/>
      <c r="D127" s="173"/>
      <c r="E127" s="173"/>
      <c r="F127" s="173"/>
      <c r="G127" s="173"/>
      <c r="H127" s="173"/>
      <c r="I127" s="173"/>
      <c r="J127" s="173"/>
      <c r="K127" s="173"/>
      <c r="L127" s="173"/>
      <c r="M127" s="173"/>
      <c r="N127" s="173"/>
      <c r="O127" s="173"/>
      <c r="P127" s="174"/>
    </row>
    <row r="128" spans="1:16" ht="20.100000000000001" customHeight="1">
      <c r="A128" s="172"/>
      <c r="B128" s="173"/>
      <c r="C128" s="173"/>
      <c r="D128" s="173"/>
      <c r="E128" s="173"/>
      <c r="F128" s="173"/>
      <c r="G128" s="173"/>
      <c r="H128" s="173"/>
      <c r="I128" s="173"/>
      <c r="J128" s="173"/>
      <c r="K128" s="173"/>
      <c r="L128" s="173"/>
      <c r="M128" s="173"/>
      <c r="N128" s="173"/>
      <c r="O128" s="173"/>
      <c r="P128" s="174"/>
    </row>
    <row r="129" spans="1:16" ht="20.100000000000001" customHeight="1">
      <c r="A129" s="172"/>
      <c r="B129" s="173"/>
      <c r="C129" s="173"/>
      <c r="D129" s="173"/>
      <c r="E129" s="173"/>
      <c r="F129" s="173"/>
      <c r="G129" s="173"/>
      <c r="H129" s="173"/>
      <c r="I129" s="173"/>
      <c r="J129" s="173"/>
      <c r="K129" s="173"/>
      <c r="L129" s="173"/>
      <c r="M129" s="173"/>
      <c r="N129" s="173"/>
      <c r="O129" s="173"/>
      <c r="P129" s="174"/>
    </row>
    <row r="130" spans="1:16" ht="20.100000000000001" customHeight="1">
      <c r="A130" s="175"/>
      <c r="B130" s="176"/>
      <c r="C130" s="176"/>
      <c r="D130" s="176"/>
      <c r="E130" s="176"/>
      <c r="F130" s="176"/>
      <c r="G130" s="176"/>
      <c r="H130" s="176"/>
      <c r="I130" s="176"/>
      <c r="J130" s="176"/>
      <c r="K130" s="176"/>
      <c r="L130" s="176"/>
      <c r="M130" s="176"/>
      <c r="N130" s="176"/>
      <c r="O130" s="176"/>
      <c r="P130" s="177"/>
    </row>
    <row r="131" spans="1:16" ht="20.100000000000001" customHeight="1">
      <c r="A131" s="55" t="s">
        <v>85</v>
      </c>
      <c r="B131" s="55"/>
      <c r="C131" s="55"/>
      <c r="D131" s="55"/>
      <c r="E131" s="55"/>
      <c r="F131" s="55"/>
      <c r="G131" s="55"/>
      <c r="H131" s="55"/>
      <c r="I131" s="55"/>
      <c r="J131" s="55"/>
      <c r="K131" s="55"/>
      <c r="L131" s="55"/>
      <c r="M131" s="55"/>
      <c r="N131" s="55"/>
      <c r="O131" s="55"/>
      <c r="P131" s="55" t="s">
        <v>87</v>
      </c>
    </row>
    <row r="132" spans="1:16" ht="20.100000000000001" customHeight="1">
      <c r="A132" s="178"/>
      <c r="B132" s="170"/>
      <c r="C132" s="170"/>
      <c r="D132" s="170"/>
      <c r="E132" s="170"/>
      <c r="F132" s="170"/>
      <c r="G132" s="170"/>
      <c r="H132" s="170"/>
      <c r="I132" s="170"/>
      <c r="J132" s="170"/>
      <c r="K132" s="170"/>
      <c r="L132" s="170"/>
      <c r="M132" s="170"/>
      <c r="N132" s="170"/>
      <c r="O132" s="170"/>
      <c r="P132" s="171"/>
    </row>
    <row r="133" spans="1:16" ht="20.100000000000001" customHeight="1">
      <c r="A133" s="172"/>
      <c r="B133" s="173"/>
      <c r="C133" s="173"/>
      <c r="D133" s="173"/>
      <c r="E133" s="173"/>
      <c r="F133" s="173"/>
      <c r="G133" s="173"/>
      <c r="H133" s="173"/>
      <c r="I133" s="173"/>
      <c r="J133" s="173"/>
      <c r="K133" s="173"/>
      <c r="L133" s="173"/>
      <c r="M133" s="173"/>
      <c r="N133" s="173"/>
      <c r="O133" s="173"/>
      <c r="P133" s="174"/>
    </row>
    <row r="134" spans="1:16" ht="20.100000000000001" customHeight="1">
      <c r="A134" s="172"/>
      <c r="B134" s="173"/>
      <c r="C134" s="173"/>
      <c r="D134" s="173"/>
      <c r="E134" s="173"/>
      <c r="F134" s="173"/>
      <c r="G134" s="173"/>
      <c r="H134" s="173"/>
      <c r="I134" s="173"/>
      <c r="J134" s="173"/>
      <c r="K134" s="173"/>
      <c r="L134" s="173"/>
      <c r="M134" s="173"/>
      <c r="N134" s="173"/>
      <c r="O134" s="173"/>
      <c r="P134" s="174"/>
    </row>
    <row r="135" spans="1:16" ht="20.100000000000001" customHeight="1">
      <c r="A135" s="172"/>
      <c r="B135" s="173"/>
      <c r="C135" s="173"/>
      <c r="D135" s="173"/>
      <c r="E135" s="173"/>
      <c r="F135" s="173"/>
      <c r="G135" s="173"/>
      <c r="H135" s="173"/>
      <c r="I135" s="173"/>
      <c r="J135" s="173"/>
      <c r="K135" s="173"/>
      <c r="L135" s="173"/>
      <c r="M135" s="173"/>
      <c r="N135" s="173"/>
      <c r="O135" s="173"/>
      <c r="P135" s="174"/>
    </row>
    <row r="136" spans="1:16" ht="20.100000000000001" customHeight="1">
      <c r="A136" s="172"/>
      <c r="B136" s="173"/>
      <c r="C136" s="173"/>
      <c r="D136" s="173"/>
      <c r="E136" s="173"/>
      <c r="F136" s="173"/>
      <c r="G136" s="173"/>
      <c r="H136" s="173"/>
      <c r="I136" s="173"/>
      <c r="J136" s="173"/>
      <c r="K136" s="173"/>
      <c r="L136" s="173"/>
      <c r="M136" s="173"/>
      <c r="N136" s="173"/>
      <c r="O136" s="173"/>
      <c r="P136" s="174"/>
    </row>
    <row r="137" spans="1:16" ht="20.100000000000001" customHeight="1">
      <c r="A137" s="172"/>
      <c r="B137" s="173"/>
      <c r="C137" s="173"/>
      <c r="D137" s="173"/>
      <c r="E137" s="173"/>
      <c r="F137" s="173"/>
      <c r="G137" s="173"/>
      <c r="H137" s="173"/>
      <c r="I137" s="173"/>
      <c r="J137" s="173"/>
      <c r="K137" s="173"/>
      <c r="L137" s="173"/>
      <c r="M137" s="173"/>
      <c r="N137" s="173"/>
      <c r="O137" s="173"/>
      <c r="P137" s="174"/>
    </row>
    <row r="138" spans="1:16" ht="20.100000000000001" customHeight="1">
      <c r="A138" s="172"/>
      <c r="B138" s="173"/>
      <c r="C138" s="173"/>
      <c r="D138" s="173"/>
      <c r="E138" s="173"/>
      <c r="F138" s="173"/>
      <c r="G138" s="173"/>
      <c r="H138" s="173"/>
      <c r="I138" s="173"/>
      <c r="J138" s="173"/>
      <c r="K138" s="173"/>
      <c r="L138" s="173"/>
      <c r="M138" s="173"/>
      <c r="N138" s="173"/>
      <c r="O138" s="173"/>
      <c r="P138" s="174"/>
    </row>
    <row r="139" spans="1:16" ht="20.100000000000001" customHeight="1">
      <c r="A139" s="172"/>
      <c r="B139" s="173"/>
      <c r="C139" s="173"/>
      <c r="D139" s="173"/>
      <c r="E139" s="173"/>
      <c r="F139" s="173"/>
      <c r="G139" s="173"/>
      <c r="H139" s="173"/>
      <c r="I139" s="173"/>
      <c r="J139" s="173"/>
      <c r="K139" s="173"/>
      <c r="L139" s="173"/>
      <c r="M139" s="173"/>
      <c r="N139" s="173"/>
      <c r="O139" s="173"/>
      <c r="P139" s="174"/>
    </row>
    <row r="140" spans="1:16" ht="20.100000000000001" customHeight="1">
      <c r="A140" s="172"/>
      <c r="B140" s="173"/>
      <c r="C140" s="173"/>
      <c r="D140" s="173"/>
      <c r="E140" s="173"/>
      <c r="F140" s="173"/>
      <c r="G140" s="173"/>
      <c r="H140" s="173"/>
      <c r="I140" s="173"/>
      <c r="J140" s="173"/>
      <c r="K140" s="173"/>
      <c r="L140" s="173"/>
      <c r="M140" s="173"/>
      <c r="N140" s="173"/>
      <c r="O140" s="173"/>
      <c r="P140" s="174"/>
    </row>
    <row r="141" spans="1:16" ht="20.100000000000001" customHeight="1">
      <c r="A141" s="172"/>
      <c r="B141" s="173"/>
      <c r="C141" s="173"/>
      <c r="D141" s="173"/>
      <c r="E141" s="173"/>
      <c r="F141" s="173"/>
      <c r="G141" s="173"/>
      <c r="H141" s="173"/>
      <c r="I141" s="173"/>
      <c r="J141" s="173"/>
      <c r="K141" s="173"/>
      <c r="L141" s="173"/>
      <c r="M141" s="173"/>
      <c r="N141" s="173"/>
      <c r="O141" s="173"/>
      <c r="P141" s="174"/>
    </row>
    <row r="142" spans="1:16" ht="20.100000000000001" customHeight="1">
      <c r="A142" s="172"/>
      <c r="B142" s="173"/>
      <c r="C142" s="173"/>
      <c r="D142" s="173"/>
      <c r="E142" s="173"/>
      <c r="F142" s="173"/>
      <c r="G142" s="173"/>
      <c r="H142" s="173"/>
      <c r="I142" s="173"/>
      <c r="J142" s="173"/>
      <c r="K142" s="173"/>
      <c r="L142" s="173"/>
      <c r="M142" s="173"/>
      <c r="N142" s="173"/>
      <c r="O142" s="173"/>
      <c r="P142" s="174"/>
    </row>
    <row r="143" spans="1:16" ht="20.100000000000001" customHeight="1">
      <c r="A143" s="172"/>
      <c r="B143" s="173"/>
      <c r="C143" s="173"/>
      <c r="D143" s="173"/>
      <c r="E143" s="173"/>
      <c r="F143" s="173"/>
      <c r="G143" s="173"/>
      <c r="H143" s="173"/>
      <c r="I143" s="173"/>
      <c r="J143" s="173"/>
      <c r="K143" s="173"/>
      <c r="L143" s="173"/>
      <c r="M143" s="173"/>
      <c r="N143" s="173"/>
      <c r="O143" s="173"/>
      <c r="P143" s="174"/>
    </row>
    <row r="144" spans="1:16" ht="20.100000000000001" customHeight="1">
      <c r="A144" s="172"/>
      <c r="B144" s="173"/>
      <c r="C144" s="173"/>
      <c r="D144" s="173"/>
      <c r="E144" s="173"/>
      <c r="F144" s="173"/>
      <c r="G144" s="173"/>
      <c r="H144" s="173"/>
      <c r="I144" s="173"/>
      <c r="J144" s="173"/>
      <c r="K144" s="173"/>
      <c r="L144" s="173"/>
      <c r="M144" s="173"/>
      <c r="N144" s="173"/>
      <c r="O144" s="173"/>
      <c r="P144" s="174"/>
    </row>
    <row r="145" spans="1:16" ht="20.100000000000001" customHeight="1">
      <c r="A145" s="172"/>
      <c r="B145" s="173"/>
      <c r="C145" s="173"/>
      <c r="D145" s="173"/>
      <c r="E145" s="173"/>
      <c r="F145" s="173"/>
      <c r="G145" s="173"/>
      <c r="H145" s="173"/>
      <c r="I145" s="173"/>
      <c r="J145" s="173"/>
      <c r="K145" s="173"/>
      <c r="L145" s="173"/>
      <c r="M145" s="173"/>
      <c r="N145" s="173"/>
      <c r="O145" s="173"/>
      <c r="P145" s="174"/>
    </row>
    <row r="146" spans="1:16" ht="20.100000000000001" customHeight="1">
      <c r="A146" s="172"/>
      <c r="B146" s="173"/>
      <c r="C146" s="173"/>
      <c r="D146" s="173"/>
      <c r="E146" s="173"/>
      <c r="F146" s="173"/>
      <c r="G146" s="173"/>
      <c r="H146" s="173"/>
      <c r="I146" s="173"/>
      <c r="J146" s="173"/>
      <c r="K146" s="173"/>
      <c r="L146" s="173"/>
      <c r="M146" s="173"/>
      <c r="N146" s="173"/>
      <c r="O146" s="173"/>
      <c r="P146" s="174"/>
    </row>
    <row r="147" spans="1:16" ht="20.100000000000001" customHeight="1">
      <c r="A147" s="172"/>
      <c r="B147" s="173"/>
      <c r="C147" s="173"/>
      <c r="D147" s="173"/>
      <c r="E147" s="173"/>
      <c r="F147" s="173"/>
      <c r="G147" s="173"/>
      <c r="H147" s="173"/>
      <c r="I147" s="173"/>
      <c r="J147" s="173"/>
      <c r="K147" s="173"/>
      <c r="L147" s="173"/>
      <c r="M147" s="173"/>
      <c r="N147" s="173"/>
      <c r="O147" s="173"/>
      <c r="P147" s="174"/>
    </row>
    <row r="148" spans="1:16" ht="20.100000000000001" customHeight="1">
      <c r="A148" s="172"/>
      <c r="B148" s="173"/>
      <c r="C148" s="173"/>
      <c r="D148" s="173"/>
      <c r="E148" s="173"/>
      <c r="F148" s="173"/>
      <c r="G148" s="173"/>
      <c r="H148" s="173"/>
      <c r="I148" s="173"/>
      <c r="J148" s="173"/>
      <c r="K148" s="173"/>
      <c r="L148" s="173"/>
      <c r="M148" s="173"/>
      <c r="N148" s="173"/>
      <c r="O148" s="173"/>
      <c r="P148" s="174"/>
    </row>
    <row r="149" spans="1:16" ht="20.100000000000001" customHeight="1">
      <c r="A149" s="172"/>
      <c r="B149" s="173"/>
      <c r="C149" s="173"/>
      <c r="D149" s="173"/>
      <c r="E149" s="173"/>
      <c r="F149" s="173"/>
      <c r="G149" s="173"/>
      <c r="H149" s="173"/>
      <c r="I149" s="173"/>
      <c r="J149" s="173"/>
      <c r="K149" s="173"/>
      <c r="L149" s="173"/>
      <c r="M149" s="173"/>
      <c r="N149" s="173"/>
      <c r="O149" s="173"/>
      <c r="P149" s="174"/>
    </row>
    <row r="150" spans="1:16" ht="20.100000000000001" customHeight="1">
      <c r="A150" s="172"/>
      <c r="B150" s="173"/>
      <c r="C150" s="173"/>
      <c r="D150" s="173"/>
      <c r="E150" s="173"/>
      <c r="F150" s="173"/>
      <c r="G150" s="173"/>
      <c r="H150" s="173"/>
      <c r="I150" s="173"/>
      <c r="J150" s="173"/>
      <c r="K150" s="173"/>
      <c r="L150" s="173"/>
      <c r="M150" s="173"/>
      <c r="N150" s="173"/>
      <c r="O150" s="173"/>
      <c r="P150" s="174"/>
    </row>
    <row r="151" spans="1:16" ht="20.100000000000001" customHeight="1">
      <c r="A151" s="172"/>
      <c r="B151" s="173"/>
      <c r="C151" s="173"/>
      <c r="D151" s="173"/>
      <c r="E151" s="173"/>
      <c r="F151" s="173"/>
      <c r="G151" s="173"/>
      <c r="H151" s="173"/>
      <c r="I151" s="173"/>
      <c r="J151" s="173"/>
      <c r="K151" s="173"/>
      <c r="L151" s="173"/>
      <c r="M151" s="173"/>
      <c r="N151" s="173"/>
      <c r="O151" s="173"/>
      <c r="P151" s="174"/>
    </row>
    <row r="152" spans="1:16" ht="20.100000000000001" customHeight="1">
      <c r="A152" s="172"/>
      <c r="B152" s="173"/>
      <c r="C152" s="173"/>
      <c r="D152" s="173"/>
      <c r="E152" s="173"/>
      <c r="F152" s="173"/>
      <c r="G152" s="173"/>
      <c r="H152" s="173"/>
      <c r="I152" s="173"/>
      <c r="J152" s="173"/>
      <c r="K152" s="173"/>
      <c r="L152" s="173"/>
      <c r="M152" s="173"/>
      <c r="N152" s="173"/>
      <c r="O152" s="173"/>
      <c r="P152" s="174"/>
    </row>
    <row r="153" spans="1:16" ht="20.100000000000001" customHeight="1">
      <c r="A153" s="172"/>
      <c r="B153" s="173"/>
      <c r="C153" s="173"/>
      <c r="D153" s="173"/>
      <c r="E153" s="173"/>
      <c r="F153" s="173"/>
      <c r="G153" s="173"/>
      <c r="H153" s="173"/>
      <c r="I153" s="173"/>
      <c r="J153" s="173"/>
      <c r="K153" s="173"/>
      <c r="L153" s="173"/>
      <c r="M153" s="173"/>
      <c r="N153" s="173"/>
      <c r="O153" s="173"/>
      <c r="P153" s="174"/>
    </row>
    <row r="154" spans="1:16" ht="20.100000000000001" customHeight="1">
      <c r="A154" s="172"/>
      <c r="B154" s="173"/>
      <c r="C154" s="173"/>
      <c r="D154" s="173"/>
      <c r="E154" s="173"/>
      <c r="F154" s="173"/>
      <c r="G154" s="173"/>
      <c r="H154" s="173"/>
      <c r="I154" s="173"/>
      <c r="J154" s="173"/>
      <c r="K154" s="173"/>
      <c r="L154" s="173"/>
      <c r="M154" s="173"/>
      <c r="N154" s="173"/>
      <c r="O154" s="173"/>
      <c r="P154" s="174"/>
    </row>
    <row r="155" spans="1:16" ht="20.100000000000001" customHeight="1">
      <c r="A155" s="172"/>
      <c r="B155" s="173"/>
      <c r="C155" s="173"/>
      <c r="D155" s="173"/>
      <c r="E155" s="173"/>
      <c r="F155" s="173"/>
      <c r="G155" s="173"/>
      <c r="H155" s="173"/>
      <c r="I155" s="173"/>
      <c r="J155" s="173"/>
      <c r="K155" s="173"/>
      <c r="L155" s="173"/>
      <c r="M155" s="173"/>
      <c r="N155" s="173"/>
      <c r="O155" s="173"/>
      <c r="P155" s="174"/>
    </row>
    <row r="156" spans="1:16" ht="20.100000000000001" customHeight="1">
      <c r="A156" s="172"/>
      <c r="B156" s="173"/>
      <c r="C156" s="173"/>
      <c r="D156" s="173"/>
      <c r="E156" s="173"/>
      <c r="F156" s="173"/>
      <c r="G156" s="173"/>
      <c r="H156" s="173"/>
      <c r="I156" s="173"/>
      <c r="J156" s="173"/>
      <c r="K156" s="173"/>
      <c r="L156" s="173"/>
      <c r="M156" s="173"/>
      <c r="N156" s="173"/>
      <c r="O156" s="173"/>
      <c r="P156" s="174"/>
    </row>
    <row r="157" spans="1:16" ht="20.100000000000001" customHeight="1">
      <c r="A157" s="172"/>
      <c r="B157" s="173"/>
      <c r="C157" s="173"/>
      <c r="D157" s="173"/>
      <c r="E157" s="173"/>
      <c r="F157" s="173"/>
      <c r="G157" s="173"/>
      <c r="H157" s="173"/>
      <c r="I157" s="173"/>
      <c r="J157" s="173"/>
      <c r="K157" s="173"/>
      <c r="L157" s="173"/>
      <c r="M157" s="173"/>
      <c r="N157" s="173"/>
      <c r="O157" s="173"/>
      <c r="P157" s="174"/>
    </row>
    <row r="158" spans="1:16" ht="20.100000000000001" customHeight="1">
      <c r="A158" s="172"/>
      <c r="B158" s="173"/>
      <c r="C158" s="173"/>
      <c r="D158" s="173"/>
      <c r="E158" s="173"/>
      <c r="F158" s="173"/>
      <c r="G158" s="173"/>
      <c r="H158" s="173"/>
      <c r="I158" s="173"/>
      <c r="J158" s="173"/>
      <c r="K158" s="173"/>
      <c r="L158" s="173"/>
      <c r="M158" s="173"/>
      <c r="N158" s="173"/>
      <c r="O158" s="173"/>
      <c r="P158" s="174"/>
    </row>
    <row r="159" spans="1:16" ht="20.100000000000001" customHeight="1">
      <c r="A159" s="172"/>
      <c r="B159" s="173"/>
      <c r="C159" s="173"/>
      <c r="D159" s="173"/>
      <c r="E159" s="173"/>
      <c r="F159" s="173"/>
      <c r="G159" s="173"/>
      <c r="H159" s="173"/>
      <c r="I159" s="173"/>
      <c r="J159" s="173"/>
      <c r="K159" s="173"/>
      <c r="L159" s="173"/>
      <c r="M159" s="173"/>
      <c r="N159" s="173"/>
      <c r="O159" s="173"/>
      <c r="P159" s="174"/>
    </row>
    <row r="160" spans="1:16" ht="20.100000000000001" customHeight="1">
      <c r="A160" s="172"/>
      <c r="B160" s="173"/>
      <c r="C160" s="173"/>
      <c r="D160" s="173"/>
      <c r="E160" s="173"/>
      <c r="F160" s="173"/>
      <c r="G160" s="173"/>
      <c r="H160" s="173"/>
      <c r="I160" s="173"/>
      <c r="J160" s="173"/>
      <c r="K160" s="173"/>
      <c r="L160" s="173"/>
      <c r="M160" s="173"/>
      <c r="N160" s="173"/>
      <c r="O160" s="173"/>
      <c r="P160" s="174"/>
    </row>
    <row r="161" spans="1:16" ht="20.100000000000001" customHeight="1">
      <c r="A161" s="172"/>
      <c r="B161" s="173"/>
      <c r="C161" s="173"/>
      <c r="D161" s="173"/>
      <c r="E161" s="173"/>
      <c r="F161" s="173"/>
      <c r="G161" s="173"/>
      <c r="H161" s="173"/>
      <c r="I161" s="173"/>
      <c r="J161" s="173"/>
      <c r="K161" s="173"/>
      <c r="L161" s="173"/>
      <c r="M161" s="173"/>
      <c r="N161" s="173"/>
      <c r="O161" s="173"/>
      <c r="P161" s="174"/>
    </row>
    <row r="162" spans="1:16" ht="20.100000000000001" customHeight="1">
      <c r="A162" s="172"/>
      <c r="B162" s="173"/>
      <c r="C162" s="173"/>
      <c r="D162" s="173"/>
      <c r="E162" s="173"/>
      <c r="F162" s="173"/>
      <c r="G162" s="173"/>
      <c r="H162" s="173"/>
      <c r="I162" s="173"/>
      <c r="J162" s="173"/>
      <c r="K162" s="173"/>
      <c r="L162" s="173"/>
      <c r="M162" s="173"/>
      <c r="N162" s="173"/>
      <c r="O162" s="173"/>
      <c r="P162" s="174"/>
    </row>
    <row r="163" spans="1:16" ht="20.100000000000001" customHeight="1">
      <c r="A163" s="172"/>
      <c r="B163" s="173"/>
      <c r="C163" s="173"/>
      <c r="D163" s="173"/>
      <c r="E163" s="173"/>
      <c r="F163" s="173"/>
      <c r="G163" s="173"/>
      <c r="H163" s="173"/>
      <c r="I163" s="173"/>
      <c r="J163" s="173"/>
      <c r="K163" s="173"/>
      <c r="L163" s="173"/>
      <c r="M163" s="173"/>
      <c r="N163" s="173"/>
      <c r="O163" s="173"/>
      <c r="P163" s="174"/>
    </row>
    <row r="164" spans="1:16" ht="20.100000000000001" customHeight="1">
      <c r="A164" s="172"/>
      <c r="B164" s="173"/>
      <c r="C164" s="173"/>
      <c r="D164" s="173"/>
      <c r="E164" s="173"/>
      <c r="F164" s="173"/>
      <c r="G164" s="173"/>
      <c r="H164" s="173"/>
      <c r="I164" s="173"/>
      <c r="J164" s="173"/>
      <c r="K164" s="173"/>
      <c r="L164" s="173"/>
      <c r="M164" s="173"/>
      <c r="N164" s="173"/>
      <c r="O164" s="173"/>
      <c r="P164" s="174"/>
    </row>
    <row r="165" spans="1:16" ht="20.100000000000001" customHeight="1">
      <c r="A165" s="172"/>
      <c r="B165" s="173"/>
      <c r="C165" s="173"/>
      <c r="D165" s="173"/>
      <c r="E165" s="173"/>
      <c r="F165" s="173"/>
      <c r="G165" s="173"/>
      <c r="H165" s="173"/>
      <c r="I165" s="173"/>
      <c r="J165" s="173"/>
      <c r="K165" s="173"/>
      <c r="L165" s="173"/>
      <c r="M165" s="173"/>
      <c r="N165" s="173"/>
      <c r="O165" s="173"/>
      <c r="P165" s="174"/>
    </row>
    <row r="166" spans="1:16" ht="20.100000000000001" customHeight="1">
      <c r="A166" s="172"/>
      <c r="B166" s="173"/>
      <c r="C166" s="173"/>
      <c r="D166" s="173"/>
      <c r="E166" s="173"/>
      <c r="F166" s="173"/>
      <c r="G166" s="173"/>
      <c r="H166" s="173"/>
      <c r="I166" s="173"/>
      <c r="J166" s="173"/>
      <c r="K166" s="173"/>
      <c r="L166" s="173"/>
      <c r="M166" s="173"/>
      <c r="N166" s="173"/>
      <c r="O166" s="173"/>
      <c r="P166" s="174"/>
    </row>
    <row r="167" spans="1:16" ht="20.100000000000001" customHeight="1">
      <c r="A167" s="172"/>
      <c r="B167" s="173"/>
      <c r="C167" s="173"/>
      <c r="D167" s="173"/>
      <c r="E167" s="173"/>
      <c r="F167" s="173"/>
      <c r="G167" s="173"/>
      <c r="H167" s="173"/>
      <c r="I167" s="173"/>
      <c r="J167" s="173"/>
      <c r="K167" s="173"/>
      <c r="L167" s="173"/>
      <c r="M167" s="173"/>
      <c r="N167" s="173"/>
      <c r="O167" s="173"/>
      <c r="P167" s="174"/>
    </row>
    <row r="168" spans="1:16" ht="20.100000000000001" customHeight="1">
      <c r="A168" s="172"/>
      <c r="B168" s="173"/>
      <c r="C168" s="173"/>
      <c r="D168" s="173"/>
      <c r="E168" s="173"/>
      <c r="F168" s="173"/>
      <c r="G168" s="173"/>
      <c r="H168" s="173"/>
      <c r="I168" s="173"/>
      <c r="J168" s="173"/>
      <c r="K168" s="173"/>
      <c r="L168" s="173"/>
      <c r="M168" s="173"/>
      <c r="N168" s="173"/>
      <c r="O168" s="173"/>
      <c r="P168" s="174"/>
    </row>
    <row r="169" spans="1:16" ht="20.100000000000001" customHeight="1">
      <c r="A169" s="172"/>
      <c r="B169" s="173"/>
      <c r="C169" s="173"/>
      <c r="D169" s="173"/>
      <c r="E169" s="173"/>
      <c r="F169" s="173"/>
      <c r="G169" s="173"/>
      <c r="H169" s="173"/>
      <c r="I169" s="173"/>
      <c r="J169" s="173"/>
      <c r="K169" s="173"/>
      <c r="L169" s="173"/>
      <c r="M169" s="173"/>
      <c r="N169" s="173"/>
      <c r="O169" s="173"/>
      <c r="P169" s="174"/>
    </row>
    <row r="170" spans="1:16" ht="20.100000000000001" customHeight="1">
      <c r="A170" s="172"/>
      <c r="B170" s="173"/>
      <c r="C170" s="173"/>
      <c r="D170" s="173"/>
      <c r="E170" s="173"/>
      <c r="F170" s="173"/>
      <c r="G170" s="173"/>
      <c r="H170" s="173"/>
      <c r="I170" s="173"/>
      <c r="J170" s="173"/>
      <c r="K170" s="173"/>
      <c r="L170" s="173"/>
      <c r="M170" s="173"/>
      <c r="N170" s="173"/>
      <c r="O170" s="173"/>
      <c r="P170" s="174"/>
    </row>
    <row r="171" spans="1:16" ht="20.100000000000001" customHeight="1">
      <c r="A171" s="172"/>
      <c r="B171" s="173"/>
      <c r="C171" s="173"/>
      <c r="D171" s="173"/>
      <c r="E171" s="173"/>
      <c r="F171" s="173"/>
      <c r="G171" s="173"/>
      <c r="H171" s="173"/>
      <c r="I171" s="173"/>
      <c r="J171" s="173"/>
      <c r="K171" s="173"/>
      <c r="L171" s="173"/>
      <c r="M171" s="173"/>
      <c r="N171" s="173"/>
      <c r="O171" s="173"/>
      <c r="P171" s="174"/>
    </row>
    <row r="172" spans="1:16" ht="20.100000000000001" customHeight="1">
      <c r="A172" s="175"/>
      <c r="B172" s="176"/>
      <c r="C172" s="176"/>
      <c r="D172" s="176"/>
      <c r="E172" s="176"/>
      <c r="F172" s="176"/>
      <c r="G172" s="176"/>
      <c r="H172" s="176"/>
      <c r="I172" s="176"/>
      <c r="J172" s="176"/>
      <c r="K172" s="176"/>
      <c r="L172" s="176"/>
      <c r="M172" s="176"/>
      <c r="N172" s="176"/>
      <c r="O172" s="176"/>
      <c r="P172" s="177"/>
    </row>
  </sheetData>
  <sheetProtection algorithmName="SHA-512" hashValue="Z2jCl3SVf5a7jZ2UsYcU9IBP/VNtjvK1ieFomRRX+U7nLCh1oxc7ceYGS0fWzb85nv1Z8PVlhc9HZuFHs+Ysug==" saltValue="4gFkC2FIJf+92NSZxFoCiw==" spinCount="100000" sheet="1" objects="1" scenarios="1"/>
  <mergeCells count="137">
    <mergeCell ref="E83:N83"/>
    <mergeCell ref="A84:C85"/>
    <mergeCell ref="D84:P85"/>
    <mergeCell ref="A83:C83"/>
    <mergeCell ref="A82:C82"/>
    <mergeCell ref="D82:E82"/>
    <mergeCell ref="F82:P82"/>
    <mergeCell ref="I24:J24"/>
    <mergeCell ref="I25:J25"/>
    <mergeCell ref="I26:J26"/>
    <mergeCell ref="I27:J27"/>
    <mergeCell ref="I28:J28"/>
    <mergeCell ref="A79:C80"/>
    <mergeCell ref="J79:O79"/>
    <mergeCell ref="E80:L80"/>
    <mergeCell ref="M80:P80"/>
    <mergeCell ref="A81:C81"/>
    <mergeCell ref="D81:E81"/>
    <mergeCell ref="F81:J81"/>
    <mergeCell ref="K81:L81"/>
    <mergeCell ref="M81:P81"/>
    <mergeCell ref="A73:C74"/>
    <mergeCell ref="A75:C75"/>
    <mergeCell ref="A76:C76"/>
    <mergeCell ref="A77:C78"/>
    <mergeCell ref="J77:O77"/>
    <mergeCell ref="E78:L78"/>
    <mergeCell ref="M78:P78"/>
    <mergeCell ref="A65:C68"/>
    <mergeCell ref="D66:P68"/>
    <mergeCell ref="A69:C70"/>
    <mergeCell ref="D69:P70"/>
    <mergeCell ref="A71:C71"/>
    <mergeCell ref="A72:C72"/>
    <mergeCell ref="A58:C58"/>
    <mergeCell ref="F58:G58"/>
    <mergeCell ref="A59:C59"/>
    <mergeCell ref="A60:C60"/>
    <mergeCell ref="D60:P64"/>
    <mergeCell ref="A61:C63"/>
    <mergeCell ref="A64:C64"/>
    <mergeCell ref="K59:P59"/>
    <mergeCell ref="A53:C53"/>
    <mergeCell ref="F53:O53"/>
    <mergeCell ref="A57:C57"/>
    <mergeCell ref="A54:C54"/>
    <mergeCell ref="A55:C55"/>
    <mergeCell ref="A56:C56"/>
    <mergeCell ref="A51:C51"/>
    <mergeCell ref="A52:C52"/>
    <mergeCell ref="D57:P57"/>
    <mergeCell ref="A44:C44"/>
    <mergeCell ref="A45:C45"/>
    <mergeCell ref="G45:O45"/>
    <mergeCell ref="A46:C46"/>
    <mergeCell ref="A47:C47"/>
    <mergeCell ref="G47:P47"/>
    <mergeCell ref="A48:C48"/>
    <mergeCell ref="A49:C49"/>
    <mergeCell ref="A50:C50"/>
    <mergeCell ref="F50:O50"/>
    <mergeCell ref="L46:O46"/>
    <mergeCell ref="D41:E41"/>
    <mergeCell ref="F41:P41"/>
    <mergeCell ref="D42:E42"/>
    <mergeCell ref="F42:P42"/>
    <mergeCell ref="A43:C43"/>
    <mergeCell ref="A34:C34"/>
    <mergeCell ref="F34:P34"/>
    <mergeCell ref="A35:C35"/>
    <mergeCell ref="A36:C36"/>
    <mergeCell ref="A37:C37"/>
    <mergeCell ref="D37:P40"/>
    <mergeCell ref="A38:C39"/>
    <mergeCell ref="A40:C40"/>
    <mergeCell ref="O31:P31"/>
    <mergeCell ref="A32:C32"/>
    <mergeCell ref="D32:F32"/>
    <mergeCell ref="J32:K32"/>
    <mergeCell ref="A33:C33"/>
    <mergeCell ref="D29:H29"/>
    <mergeCell ref="A30:C30"/>
    <mergeCell ref="N30:O30"/>
    <mergeCell ref="I29:J29"/>
    <mergeCell ref="N29:O29"/>
    <mergeCell ref="L29:M29"/>
    <mergeCell ref="A24:C29"/>
    <mergeCell ref="L27:M27"/>
    <mergeCell ref="N27:O27"/>
    <mergeCell ref="Y29:AC29"/>
    <mergeCell ref="M1:P1"/>
    <mergeCell ref="A3:P3"/>
    <mergeCell ref="K7:P7"/>
    <mergeCell ref="K8:P8"/>
    <mergeCell ref="K9:N9"/>
    <mergeCell ref="K10:P10"/>
    <mergeCell ref="A21:C21"/>
    <mergeCell ref="D21:E21"/>
    <mergeCell ref="I21:J21"/>
    <mergeCell ref="A12:E12"/>
    <mergeCell ref="A18:C18"/>
    <mergeCell ref="D19:P20"/>
    <mergeCell ref="D18:P18"/>
    <mergeCell ref="A19:C20"/>
    <mergeCell ref="N2:O2"/>
    <mergeCell ref="A2:B2"/>
    <mergeCell ref="W20:Y20"/>
    <mergeCell ref="Z20:AB20"/>
    <mergeCell ref="A23:C23"/>
    <mergeCell ref="D23:H23"/>
    <mergeCell ref="N23:P23"/>
    <mergeCell ref="I23:M23"/>
    <mergeCell ref="L24:M24"/>
    <mergeCell ref="A90:P130"/>
    <mergeCell ref="A132:P172"/>
    <mergeCell ref="K11:P11"/>
    <mergeCell ref="A13:P15"/>
    <mergeCell ref="A16:C16"/>
    <mergeCell ref="D16:P17"/>
    <mergeCell ref="A17:C17"/>
    <mergeCell ref="E26:H26"/>
    <mergeCell ref="E27:H27"/>
    <mergeCell ref="D24:D27"/>
    <mergeCell ref="E24:H24"/>
    <mergeCell ref="A22:C22"/>
    <mergeCell ref="E25:H25"/>
    <mergeCell ref="D28:H28"/>
    <mergeCell ref="E22:F22"/>
    <mergeCell ref="G22:P22"/>
    <mergeCell ref="L28:M28"/>
    <mergeCell ref="N28:O28"/>
    <mergeCell ref="A31:C31"/>
    <mergeCell ref="L25:M25"/>
    <mergeCell ref="L26:M26"/>
    <mergeCell ref="N24:O24"/>
    <mergeCell ref="N25:O25"/>
    <mergeCell ref="N26:O26"/>
  </mergeCells>
  <phoneticPr fontId="3"/>
  <conditionalFormatting sqref="D19">
    <cfRule type="expression" dxfId="65" priority="33">
      <formula>$R$18&gt;40</formula>
    </cfRule>
  </conditionalFormatting>
  <conditionalFormatting sqref="D16:P17 D18:D19">
    <cfRule type="expression" dxfId="64" priority="36">
      <formula>$R$16&gt;36</formula>
    </cfRule>
  </conditionalFormatting>
  <conditionalFormatting sqref="D16:P20">
    <cfRule type="containsBlanks" dxfId="63" priority="2">
      <formula>LEN(TRIM(D16))=0</formula>
    </cfRule>
  </conditionalFormatting>
  <conditionalFormatting sqref="D37:P40">
    <cfRule type="containsBlanks" dxfId="62" priority="10">
      <formula>LEN(TRIM(D37))=0</formula>
    </cfRule>
  </conditionalFormatting>
  <conditionalFormatting sqref="D60:P64">
    <cfRule type="containsBlanks" dxfId="61" priority="9">
      <formula>LEN(TRIM(D60))=0</formula>
    </cfRule>
  </conditionalFormatting>
  <conditionalFormatting sqref="D66:P68">
    <cfRule type="containsBlanks" dxfId="60" priority="6">
      <formula>LEN(TRIM(D66))=0</formula>
    </cfRule>
  </conditionalFormatting>
  <conditionalFormatting sqref="D84:P85">
    <cfRule type="containsBlanks" dxfId="59" priority="7">
      <formula>LEN(TRIM(D84))=0</formula>
    </cfRule>
  </conditionalFormatting>
  <conditionalFormatting sqref="E78">
    <cfRule type="expression" dxfId="58" priority="44">
      <formula>$T$84="Err"</formula>
    </cfRule>
  </conditionalFormatting>
  <conditionalFormatting sqref="E80">
    <cfRule type="expression" dxfId="57" priority="43">
      <formula>$T$87="Err"</formula>
    </cfRule>
  </conditionalFormatting>
  <conditionalFormatting sqref="E22:F22">
    <cfRule type="containsBlanks" dxfId="56" priority="4">
      <formula>LEN(TRIM(E22))=0</formula>
    </cfRule>
  </conditionalFormatting>
  <conditionalFormatting sqref="E83:N83">
    <cfRule type="containsBlanks" dxfId="55" priority="8">
      <formula>LEN(TRIM(E83))=0</formula>
    </cfRule>
  </conditionalFormatting>
  <conditionalFormatting sqref="F58:G58">
    <cfRule type="expression" dxfId="54" priority="47">
      <formula>$T$63="Err"</formula>
    </cfRule>
  </conditionalFormatting>
  <conditionalFormatting sqref="F50:O50">
    <cfRule type="expression" dxfId="53" priority="21">
      <formula>$T$49="Err"</formula>
    </cfRule>
  </conditionalFormatting>
  <conditionalFormatting sqref="F53:O53">
    <cfRule type="expression" dxfId="52" priority="20">
      <formula>$T$52="Err"</formula>
    </cfRule>
  </conditionalFormatting>
  <conditionalFormatting sqref="F34:P34">
    <cfRule type="expression" dxfId="51" priority="60">
      <formula>$T$39="Err"</formula>
    </cfRule>
  </conditionalFormatting>
  <conditionalFormatting sqref="F41:P42">
    <cfRule type="expression" dxfId="50" priority="3">
      <formula>AND(ISBLANK(F41),ISBLANK(F42))</formula>
    </cfRule>
  </conditionalFormatting>
  <conditionalFormatting sqref="G49:J49">
    <cfRule type="expression" dxfId="49" priority="30">
      <formula>$T$61="Err"</formula>
    </cfRule>
  </conditionalFormatting>
  <conditionalFormatting sqref="G52:J52">
    <cfRule type="expression" dxfId="48" priority="25">
      <formula>$T$61="Err"</formula>
    </cfRule>
  </conditionalFormatting>
  <conditionalFormatting sqref="G45:O45">
    <cfRule type="expression" dxfId="47" priority="56">
      <formula>$T$51="Err"</formula>
    </cfRule>
  </conditionalFormatting>
  <conditionalFormatting sqref="G47:P47">
    <cfRule type="expression" dxfId="46" priority="55">
      <formula>$T$56="Err"</formula>
    </cfRule>
  </conditionalFormatting>
  <conditionalFormatting sqref="H32">
    <cfRule type="expression" dxfId="45" priority="38">
      <formula>$U$38="Err"</formula>
    </cfRule>
  </conditionalFormatting>
  <conditionalFormatting sqref="I24">
    <cfRule type="containsBlanks" dxfId="44" priority="41">
      <formula>LEN(TRIM(I24))=0</formula>
    </cfRule>
    <cfRule type="cellIs" dxfId="43" priority="66" operator="greaterThan">
      <formula>$N$24</formula>
    </cfRule>
  </conditionalFormatting>
  <conditionalFormatting sqref="I27">
    <cfRule type="cellIs" dxfId="42" priority="64" operator="greaterThan">
      <formula>$N$27</formula>
    </cfRule>
  </conditionalFormatting>
  <conditionalFormatting sqref="I29:J29">
    <cfRule type="cellIs" dxfId="41" priority="5" operator="equal">
      <formula>0</formula>
    </cfRule>
  </conditionalFormatting>
  <conditionalFormatting sqref="J51:J52 L51:L52 N51:N52">
    <cfRule type="expression" dxfId="40" priority="1">
      <formula>$U$60="Err"</formula>
    </cfRule>
  </conditionalFormatting>
  <conditionalFormatting sqref="J77:O77">
    <cfRule type="expression" dxfId="39" priority="46">
      <formula>$T$83="Err"</formula>
    </cfRule>
  </conditionalFormatting>
  <conditionalFormatting sqref="J79:O79">
    <cfRule type="expression" dxfId="38" priority="45">
      <formula>$T$86="Err"</formula>
    </cfRule>
  </conditionalFormatting>
  <conditionalFormatting sqref="L29">
    <cfRule type="cellIs" dxfId="37" priority="34" operator="greaterThan">
      <formula>0.27</formula>
    </cfRule>
  </conditionalFormatting>
  <conditionalFormatting sqref="L46 P46">
    <cfRule type="expression" dxfId="36" priority="76">
      <formula>$T$54="Err"</formula>
    </cfRule>
    <cfRule type="expression" dxfId="35" priority="77">
      <formula>$R$45=4</formula>
    </cfRule>
  </conditionalFormatting>
  <conditionalFormatting sqref="M32">
    <cfRule type="expression" dxfId="34" priority="37">
      <formula>$V$38="Err"</formula>
    </cfRule>
  </conditionalFormatting>
  <conditionalFormatting sqref="M78:P78">
    <cfRule type="expression" dxfId="33" priority="40">
      <formula>$X$84="Err"</formula>
    </cfRule>
  </conditionalFormatting>
  <conditionalFormatting sqref="M80:P80">
    <cfRule type="expression" dxfId="32" priority="39">
      <formula>$X$87="Err"</formula>
    </cfRule>
  </conditionalFormatting>
  <conditionalFormatting sqref="N2:O2">
    <cfRule type="containsBlanks" dxfId="31" priority="16">
      <formula>LEN(TRIM(N2))=0</formula>
    </cfRule>
  </conditionalFormatting>
  <conditionalFormatting sqref="N24:O24">
    <cfRule type="containsBlanks" dxfId="30" priority="17">
      <formula>LEN(TRIM(N24))=0</formula>
    </cfRule>
  </conditionalFormatting>
  <conditionalFormatting sqref="N30:O30">
    <cfRule type="expression" dxfId="29" priority="61">
      <formula>$Y$36="Err"</formula>
    </cfRule>
  </conditionalFormatting>
  <conditionalFormatting sqref="O31:P31">
    <cfRule type="expression" dxfId="28" priority="73">
      <formula>$T$37="Err"</formula>
    </cfRule>
    <cfRule type="expression" dxfId="27" priority="74">
      <formula>$R$30=4</formula>
    </cfRule>
  </conditionalFormatting>
  <dataValidations xWindow="1454" yWindow="750" count="45">
    <dataValidation imeMode="off" allowBlank="1" showInputMessage="1" showErrorMessage="1" promptTitle="【電話番号】" prompt="担当者に連絡可能な電話番号を記入してください。" sqref="M81:P81" xr:uid="{00000000-0002-0000-0000-000000000000}"/>
    <dataValidation imeMode="off" allowBlank="1" showInputMessage="1" showErrorMessage="1" promptTitle="【メール】" prompt="担当者のメールアドレスを記入してください。" sqref="F82:P82" xr:uid="{00000000-0002-0000-0000-000001000000}"/>
    <dataValidation imeMode="hiragana" allowBlank="1" showInputMessage="1" showErrorMessage="1" promptTitle="【担当者名】" prompt="担当者の名前を記入してください。" sqref="F81:J81" xr:uid="{00000000-0002-0000-0000-000002000000}"/>
    <dataValidation imeMode="off" allowBlank="1" showInputMessage="1" showErrorMessage="1" promptTitle="【商品又は事業者のPR動画】" prompt="PR動画又はPR動画が掲載されているホームページ等のアドレスを記入してください。" sqref="E80:L80" xr:uid="{00000000-0002-0000-0000-000003000000}"/>
    <dataValidation imeMode="off" allowBlank="1" showInputMessage="1" showErrorMessage="1" promptTitle="【商品又は事業者のHP】" prompt="ホームページ等のアドレスを記入してください。_x000a_※物販ECサイトは掲載できません。" sqref="E78:L78" xr:uid="{00000000-0002-0000-0000-000004000000}"/>
    <dataValidation imeMode="hiragana" allowBlank="1" showInputMessage="1" showErrorMessage="1" promptTitle="【消費期限】" prompt="「出荷日から〇日以内」等、起点が分かるように記入してください。" sqref="F42:P42" xr:uid="{00000000-0002-0000-0000-000005000000}"/>
    <dataValidation imeMode="hiragana" allowBlank="1" showInputMessage="1" showErrorMessage="1" promptTitle="【賞味期限】" prompt="「出荷日から〇日以内」等、起点が分かるように記入してください。" sqref="D41:D42 F41:P41" xr:uid="{00000000-0002-0000-0000-000006000000}"/>
    <dataValidation allowBlank="1" showInputMessage="1" showErrorMessage="1" promptTitle="【配送不可エリア】" prompt="その他を選択した場合の内容を記入してください。" sqref="L46 P46" xr:uid="{00000000-0002-0000-0000-000007000000}"/>
    <dataValidation imeMode="hiragana" allowBlank="1" showInputMessage="1" showErrorMessage="1" promptTitle="【配送不可エリア】" prompt="配送不可エリアを選択した場合、配送不可の理由を記入してください。" sqref="G47:P47" xr:uid="{00000000-0002-0000-0000-000008000000}"/>
    <dataValidation type="textLength" imeMode="hiragana" operator="lessThanOrEqual" allowBlank="1" showInputMessage="1" showErrorMessage="1" error="1000文字まで入力できます。_x000a_超過する場合は、別紙に記入し提出してください。" promptTitle="【原材料】" prompt="1000文字まで表示できます。_x000a_超過する場合は、別紙に記入し提出してください。" sqref="D69:P70" xr:uid="{00000000-0002-0000-0000-000009000000}">
      <formula1>1000</formula1>
    </dataValidation>
    <dataValidation type="textLength" imeMode="hiragana" operator="lessThanOrEqual" allowBlank="1" showInputMessage="1" showErrorMessage="1" error="1000文字まで入力できます。_x000a_超過する場合は、別紙に記入し提出してください。" promptTitle="【その他注意事項】" prompt="1000文字まで表示できます。_x000a_超過する場合は、別紙に記入し提出してください。" sqref="D66:P68" xr:uid="{00000000-0002-0000-0000-00000A000000}">
      <formula1>1000</formula1>
    </dataValidation>
    <dataValidation imeMode="hiragana" allowBlank="1" showInputMessage="1" showErrorMessage="1" promptTitle="【商品、事業者PR動画】" prompt="その他を選択した場合の内容を記入してください。" sqref="J79:O79" xr:uid="{00000000-0002-0000-0000-00000B000000}"/>
    <dataValidation imeMode="hiragana" allowBlank="1" showInputMessage="1" showErrorMessage="1" promptTitle="【商品、事業者HP】" prompt="その他を選択した場合の内容を記入してください。" sqref="J77:O77" xr:uid="{00000000-0002-0000-0000-00000C000000}"/>
    <dataValidation imeMode="hiragana" allowBlank="1" showInputMessage="1" showErrorMessage="1" promptTitle="【配送期間】" prompt="配送期間に関して特記事項があれば記入してください。" sqref="F53:O53" xr:uid="{00000000-0002-0000-0000-00000D000000}"/>
    <dataValidation imeMode="hiragana" allowBlank="1" showInputMessage="1" showErrorMessage="1" promptTitle="【配送（出荷）】" prompt="その他を選択した場合の内容を記入してください。" sqref="G45:O45" xr:uid="{00000000-0002-0000-0000-00000E000000}"/>
    <dataValidation type="whole" imeMode="off" allowBlank="1" showInputMessage="1" showErrorMessage="1" sqref="G44" xr:uid="{00000000-0002-0000-0000-00000F000000}">
      <formula1>1</formula1>
      <formula2>31</formula2>
    </dataValidation>
    <dataValidation allowBlank="1" showInputMessage="1" showErrorMessage="1" promptTitle="【オプションの初期化】" prompt="オプションを解除する場合は、データを削除してください。" sqref="R30 R32 R34:R35 R42 R78 R53 R50 R56 R58 R76 R47" xr:uid="{00000000-0002-0000-0000-000010000000}"/>
    <dataValidation type="textLength" imeMode="hiragana" operator="lessThanOrEqual" allowBlank="1" showInputMessage="1" showErrorMessage="1" error="1000文字まで入力できます。_x000a_超過する場合は、別紙に記入し提出してください。" promptTitle="【商品PR】" prompt="1000文字まで表示できます。_x000a_超過する場合は、別紙に記入し提出してください。" sqref="D60:P64" xr:uid="{00000000-0002-0000-0000-000011000000}">
      <formula1>1000</formula1>
    </dataValidation>
    <dataValidation type="textLength" imeMode="hiragana" operator="lessThanOrEqual" allowBlank="1" showInputMessage="1" showErrorMessage="1" error="1000文字以内で入力してください。" promptTitle="【内容（容量）】" prompt="「品名」、「大きさ」、「数量」等が分かるように記入してください。_x000a_（1000文字以内で入力してください。）" sqref="D37:P40" xr:uid="{00000000-0002-0000-0000-000012000000}">
      <formula1>1000</formula1>
    </dataValidation>
    <dataValidation imeMode="hiragana" allowBlank="1" showInputMessage="1" showErrorMessage="1" promptTitle="【項目】" prompt="項目を追加する場合、入力してください。" sqref="E26" xr:uid="{00000000-0002-0000-0000-000013000000}"/>
    <dataValidation imeMode="hiragana" allowBlank="1" showInputMessage="1" showErrorMessage="1" promptTitle="【出荷ルール】" prompt="定期コースの場合、出荷ルールを入力してください。_x000a_例：出荷依頼の翌月から、月1回×3か月配送" sqref="F34:P34" xr:uid="{00000000-0002-0000-0000-000014000000}"/>
    <dataValidation imeMode="hiragana" allowBlank="1" showInputMessage="1" showErrorMessage="1" promptTitle="【配送方法】" prompt="2種類以上の配送方法を指定できる場合、指定の無かったときの配送方法を入力してください。" sqref="N30:O30" xr:uid="{00000000-0002-0000-0000-000015000000}"/>
    <dataValidation imeMode="hiragana" allowBlank="1" showInputMessage="1" showErrorMessage="1" promptTitle="【配送業者】" prompt="その他の配送業者を入力してください。" sqref="O31:P31" xr:uid="{00000000-0002-0000-0000-000016000000}"/>
    <dataValidation imeMode="off" allowBlank="1" showInputMessage="1" showErrorMessage="1" sqref="K11:P11" xr:uid="{00000000-0002-0000-0000-000017000000}"/>
    <dataValidation imeMode="hiragana" allowBlank="1" showInputMessage="1" showErrorMessage="1" sqref="K7:P8 K9:N9 K10:P10" xr:uid="{00000000-0002-0000-0000-000018000000}"/>
    <dataValidation imeMode="off" allowBlank="1" showInputMessage="1" showErrorMessage="1" promptTitle="【商品番号】" prompt="管理システムやふるさとチョイスなどで確認の上、入力してください。" sqref="N2:O2" xr:uid="{00000000-0002-0000-0000-000019000000}"/>
    <dataValidation type="whole" imeMode="off" operator="greaterThanOrEqual" allowBlank="1" showInputMessage="1" showErrorMessage="1" promptTitle="【配送回数】" prompt="複数回出荷する場合は必ず入力してください。" sqref="I21:J21" xr:uid="{00000000-0002-0000-0000-00001A000000}">
      <formula1>1</formula1>
    </dataValidation>
    <dataValidation type="list" operator="greaterThanOrEqual" allowBlank="1" showInputMessage="1" showErrorMessage="1" sqref="H32" xr:uid="{00000000-0002-0000-0000-00001B000000}">
      <formula1>OFFSET($T$22,0,0,IFERROR(ROW(INDEX($T$22:$T$28,MATCH(1,INDEX(1-ISBLANK($T$22:$T$28),0),1)))-ROW($T$22)+1,0),1)</formula1>
    </dataValidation>
    <dataValidation type="list" allowBlank="1" showInputMessage="1" showErrorMessage="1" sqref="M32" xr:uid="{00000000-0002-0000-0000-00001C000000}">
      <formula1>OFFSET($U$22,0,0,IFERROR(ROW(INDEX($U$22:$U$28,MATCH(1,INDEX(1-ISBLANK($U$22:$U$28),0),1)))-ROW($U$22)+1,0),1)</formula1>
    </dataValidation>
    <dataValidation allowBlank="1" showInputMessage="1" showErrorMessage="1" promptTitle="【対象ポイント】" prompt="※寄附ポイントを調整する場合は手入力をお願いします。" sqref="D21:E21" xr:uid="{00000000-0002-0000-0000-00001D000000}"/>
    <dataValidation type="textLength" imeMode="hiragana" operator="lessThanOrEqual" allowBlank="1" showInputMessage="1" showErrorMessage="1" error="全角36文字以内で入力してください。" promptTitle="【商品タイトル】" prompt="商品と浜田市及び石見地域の魅力をPRできるように工夫してください。_x000a_※全角36文字以内で入力してください。" sqref="E16:P17 D16:D18" xr:uid="{00000000-0002-0000-0000-00001E000000}">
      <formula1>36</formula1>
    </dataValidation>
    <dataValidation allowBlank="1" showErrorMessage="1" sqref="E25:H25" xr:uid="{00000000-0002-0000-0000-00001F000000}"/>
    <dataValidation imeMode="hiragana" allowBlank="1" showInputMessage="1" showErrorMessage="1" promptTitle="【受付期間】" prompt="受付期間に関して特記事項があれば記入してください。" sqref="F50:O50" xr:uid="{00000000-0002-0000-0000-000020000000}"/>
    <dataValidation allowBlank="1" showInputMessage="1" showErrorMessage="1" promptTitle="【金額】" prompt="税込み金額を入力してください。_x000a_店頭販売金額より金額が高いと赤く表示されます。" sqref="I24:J24" xr:uid="{00000000-0002-0000-0000-000021000000}"/>
    <dataValidation type="whole" operator="greaterThanOrEqual" allowBlank="1" showInputMessage="1" showErrorMessage="1" error="1以上の数字を入力してください。" promptTitle="【受付期間】" prompt="季節商品の場合、申込を受け付ける期間を入力してください。" sqref="L48:L49 N48:N49" xr:uid="{00000000-0002-0000-0000-000022000000}">
      <formula1>1</formula1>
    </dataValidation>
    <dataValidation type="whole" operator="greaterThanOrEqual" allowBlank="1" showInputMessage="1" showErrorMessage="1" error="2021以上の数字を入力してください。" promptTitle="【受付期間】" prompt="季節商品の場合、申込を受け付ける期間を入力してください。_x000a_年は西暦で入力してください。" sqref="J48:J49" xr:uid="{00000000-0002-0000-0000-000023000000}">
      <formula1>2021</formula1>
    </dataValidation>
    <dataValidation type="whole" operator="greaterThanOrEqual" allowBlank="1" showInputMessage="1" showErrorMessage="1" error="1以上の数字を入力してください。" promptTitle="【配送期間】" prompt="季節商品の場合、配送する期間をを入力してください。" sqref="L51:L52 N51:N52" xr:uid="{00000000-0002-0000-0000-000024000000}">
      <formula1>1</formula1>
    </dataValidation>
    <dataValidation type="whole" operator="greaterThanOrEqual" allowBlank="1" showInputMessage="1" showErrorMessage="1" error="1以上の数字を入力してください。" promptTitle="【配送指定日】" prompt="配送指定可能な期間を入力してください。" sqref="I55 J56 K55 L56" xr:uid="{00000000-0002-0000-0000-000025000000}">
      <formula1>1</formula1>
    </dataValidation>
    <dataValidation type="whole" operator="greaterThanOrEqual" allowBlank="1" showInputMessage="1" showErrorMessage="1" error="2021以上の数字を入力してください。" promptTitle="【配送指定日】" prompt="配送指定可能な期間を入力してください。_x000a_年は西暦で入力してください。" sqref="H56 G55" xr:uid="{00000000-0002-0000-0000-000026000000}">
      <formula1>2021</formula1>
    </dataValidation>
    <dataValidation type="whole" operator="greaterThanOrEqual" allowBlank="1" showInputMessage="1" showErrorMessage="1" error="2021以上の数字を入力してください。" promptTitle="【配送期間】" prompt="季節商品の場合、配送する期間をを入力してください。_x000a_年は西暦で入力してください。" sqref="J51:J52" xr:uid="{00000000-0002-0000-0000-000027000000}">
      <formula1>2021</formula1>
    </dataValidation>
    <dataValidation imeMode="off" allowBlank="1" showInputMessage="1" showErrorMessage="1" promptTitle="【提供可能数】" prompt="設定する在庫数を入力してください。_x000a_今後在庫追加の可能性がない場合は、「今後在庫数を追加しない」にチェックをお願いします。" sqref="F58:G58" xr:uid="{00000000-0002-0000-0000-000028000000}"/>
    <dataValidation type="textLength" operator="lessThanOrEqual" showInputMessage="1" showErrorMessage="1" error="全角かつ16文字以内で入力してください" promptTitle="【配送用名称】" prompt="伝票に印字される品名です。※アルファベット含めすべて全角かつ16文字以内で入力してください。" sqref="D19:P20" xr:uid="{00000000-0002-0000-0000-000029000000}">
      <formula1>16</formula1>
    </dataValidation>
    <dataValidation type="list" allowBlank="1" showInputMessage="1" showErrorMessage="1" error="プルダウンリストから選択してください。" sqref="E22:F22" xr:uid="{00000000-0002-0000-0000-00002A000000}">
      <formula1>$Q$22:$Q$24</formula1>
    </dataValidation>
    <dataValidation allowBlank="1" showInputMessage="1" showErrorMessage="1" promptTitle="【地場産品基準説明文】" prompt="どのように地場産品基準を満たしているのかの詳細を記入してください。" sqref="D84:P85" xr:uid="{00000000-0002-0000-0000-00002B000000}"/>
    <dataValidation imeMode="off" allowBlank="1" showInputMessage="1" showErrorMessage="1" promptTitle="【金額】" prompt="税込み金額を入力してください。_x000a_店頭販売金額より金額が高いと赤く表示されます。" sqref="I25:J25 I26:J26" xr:uid="{00000000-0002-0000-0000-00002C000000}"/>
  </dataValidations>
  <printOptions horizontalCentered="1"/>
  <pageMargins left="0.59055118110236227" right="0.59055118110236227" top="0.59055118110236227" bottom="0.19685039370078741" header="0.39370078740157483" footer="0"/>
  <headerFooter>
    <oddFooter>&amp;R2025年7月改定</oddFooter>
  </headerFooter>
  <rowBreaks count="3" manualBreakCount="3">
    <brk id="45" max="15" man="1"/>
    <brk id="88" max="15" man="1"/>
    <brk id="130" max="15" man="1"/>
  </rowBreaks>
  <ignoredErrors>
    <ignoredError sqref="Q22:Q2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50177" r:id="rId4" name="Check Box 21">
              <controlPr defaultSize="0" autoFill="0" autoLine="0" autoPict="0">
                <anchor moveWithCells="1">
                  <from>
                    <xdr:col>11</xdr:col>
                    <xdr:colOff>381000</xdr:colOff>
                    <xdr:row>79</xdr:row>
                    <xdr:rowOff>0</xdr:rowOff>
                  </from>
                  <to>
                    <xdr:col>16</xdr:col>
                    <xdr:colOff>0</xdr:colOff>
                    <xdr:row>80</xdr:row>
                    <xdr:rowOff>0</xdr:rowOff>
                  </to>
                </anchor>
              </controlPr>
            </control>
          </mc:Choice>
        </mc:AlternateContent>
        <mc:AlternateContent xmlns:mc="http://schemas.openxmlformats.org/markup-compatibility/2006">
          <mc:Choice Requires="x14">
            <control shapeId="50178" r:id="rId5" name="Option Button 21-1">
              <controlPr defaultSize="0" autoFill="0" autoLine="0" autoPict="0">
                <anchor moveWithCells="1">
                  <from>
                    <xdr:col>3</xdr:col>
                    <xdr:colOff>0</xdr:colOff>
                    <xdr:row>78</xdr:row>
                    <xdr:rowOff>9525</xdr:rowOff>
                  </from>
                  <to>
                    <xdr:col>4</xdr:col>
                    <xdr:colOff>133350</xdr:colOff>
                    <xdr:row>79</xdr:row>
                    <xdr:rowOff>0</xdr:rowOff>
                  </to>
                </anchor>
              </controlPr>
            </control>
          </mc:Choice>
        </mc:AlternateContent>
        <mc:AlternateContent xmlns:mc="http://schemas.openxmlformats.org/markup-compatibility/2006">
          <mc:Choice Requires="x14">
            <control shapeId="50179" r:id="rId6" name="Option Button 21-2">
              <controlPr defaultSize="0" autoFill="0" autoLine="0" autoPict="0">
                <anchor moveWithCells="1">
                  <from>
                    <xdr:col>5</xdr:col>
                    <xdr:colOff>0</xdr:colOff>
                    <xdr:row>78</xdr:row>
                    <xdr:rowOff>9525</xdr:rowOff>
                  </from>
                  <to>
                    <xdr:col>6</xdr:col>
                    <xdr:colOff>371475</xdr:colOff>
                    <xdr:row>79</xdr:row>
                    <xdr:rowOff>0</xdr:rowOff>
                  </to>
                </anchor>
              </controlPr>
            </control>
          </mc:Choice>
        </mc:AlternateContent>
        <mc:AlternateContent xmlns:mc="http://schemas.openxmlformats.org/markup-compatibility/2006">
          <mc:Choice Requires="x14">
            <control shapeId="50180" r:id="rId7" name="Option Button 21-3">
              <controlPr defaultSize="0" autoFill="0" autoLine="0" autoPict="0">
                <anchor moveWithCells="1">
                  <from>
                    <xdr:col>7</xdr:col>
                    <xdr:colOff>0</xdr:colOff>
                    <xdr:row>78</xdr:row>
                    <xdr:rowOff>9525</xdr:rowOff>
                  </from>
                  <to>
                    <xdr:col>8</xdr:col>
                    <xdr:colOff>276225</xdr:colOff>
                    <xdr:row>79</xdr:row>
                    <xdr:rowOff>0</xdr:rowOff>
                  </to>
                </anchor>
              </controlPr>
            </control>
          </mc:Choice>
        </mc:AlternateContent>
        <mc:AlternateContent xmlns:mc="http://schemas.openxmlformats.org/markup-compatibility/2006">
          <mc:Choice Requires="x14">
            <control shapeId="50181" r:id="rId8" name="Group Box 21">
              <controlPr defaultSize="0" print="0" autoFill="0" autoPict="0">
                <anchor moveWithCells="1">
                  <from>
                    <xdr:col>3</xdr:col>
                    <xdr:colOff>0</xdr:colOff>
                    <xdr:row>78</xdr:row>
                    <xdr:rowOff>0</xdr:rowOff>
                  </from>
                  <to>
                    <xdr:col>14</xdr:col>
                    <xdr:colOff>285750</xdr:colOff>
                    <xdr:row>80</xdr:row>
                    <xdr:rowOff>0</xdr:rowOff>
                  </to>
                </anchor>
              </controlPr>
            </control>
          </mc:Choice>
        </mc:AlternateContent>
        <mc:AlternateContent xmlns:mc="http://schemas.openxmlformats.org/markup-compatibility/2006">
          <mc:Choice Requires="x14">
            <control shapeId="50182" r:id="rId9" name="Check Box 20">
              <controlPr defaultSize="0" autoFill="0" autoLine="0" autoPict="0">
                <anchor moveWithCells="1">
                  <from>
                    <xdr:col>11</xdr:col>
                    <xdr:colOff>381000</xdr:colOff>
                    <xdr:row>77</xdr:row>
                    <xdr:rowOff>0</xdr:rowOff>
                  </from>
                  <to>
                    <xdr:col>16</xdr:col>
                    <xdr:colOff>0</xdr:colOff>
                    <xdr:row>78</xdr:row>
                    <xdr:rowOff>0</xdr:rowOff>
                  </to>
                </anchor>
              </controlPr>
            </control>
          </mc:Choice>
        </mc:AlternateContent>
        <mc:AlternateContent xmlns:mc="http://schemas.openxmlformats.org/markup-compatibility/2006">
          <mc:Choice Requires="x14">
            <control shapeId="50183" r:id="rId10" name="Option Button 20-1">
              <controlPr defaultSize="0" autoFill="0" autoLine="0" autoPict="0">
                <anchor moveWithCells="1">
                  <from>
                    <xdr:col>3</xdr:col>
                    <xdr:colOff>0</xdr:colOff>
                    <xdr:row>76</xdr:row>
                    <xdr:rowOff>9525</xdr:rowOff>
                  </from>
                  <to>
                    <xdr:col>4</xdr:col>
                    <xdr:colOff>133350</xdr:colOff>
                    <xdr:row>77</xdr:row>
                    <xdr:rowOff>0</xdr:rowOff>
                  </to>
                </anchor>
              </controlPr>
            </control>
          </mc:Choice>
        </mc:AlternateContent>
        <mc:AlternateContent xmlns:mc="http://schemas.openxmlformats.org/markup-compatibility/2006">
          <mc:Choice Requires="x14">
            <control shapeId="50184" r:id="rId11" name="Option Button 20-2">
              <controlPr defaultSize="0" autoFill="0" autoLine="0" autoPict="0">
                <anchor moveWithCells="1">
                  <from>
                    <xdr:col>5</xdr:col>
                    <xdr:colOff>0</xdr:colOff>
                    <xdr:row>76</xdr:row>
                    <xdr:rowOff>9525</xdr:rowOff>
                  </from>
                  <to>
                    <xdr:col>6</xdr:col>
                    <xdr:colOff>371475</xdr:colOff>
                    <xdr:row>77</xdr:row>
                    <xdr:rowOff>0</xdr:rowOff>
                  </to>
                </anchor>
              </controlPr>
            </control>
          </mc:Choice>
        </mc:AlternateContent>
        <mc:AlternateContent xmlns:mc="http://schemas.openxmlformats.org/markup-compatibility/2006">
          <mc:Choice Requires="x14">
            <control shapeId="50185" r:id="rId12" name="Option Button 20-3">
              <controlPr defaultSize="0" autoFill="0" autoLine="0" autoPict="0">
                <anchor moveWithCells="1">
                  <from>
                    <xdr:col>7</xdr:col>
                    <xdr:colOff>0</xdr:colOff>
                    <xdr:row>76</xdr:row>
                    <xdr:rowOff>9525</xdr:rowOff>
                  </from>
                  <to>
                    <xdr:col>8</xdr:col>
                    <xdr:colOff>276225</xdr:colOff>
                    <xdr:row>77</xdr:row>
                    <xdr:rowOff>0</xdr:rowOff>
                  </to>
                </anchor>
              </controlPr>
            </control>
          </mc:Choice>
        </mc:AlternateContent>
        <mc:AlternateContent xmlns:mc="http://schemas.openxmlformats.org/markup-compatibility/2006">
          <mc:Choice Requires="x14">
            <control shapeId="50186" r:id="rId13" name="Group Box 20">
              <controlPr defaultSize="0" print="0" autoFill="0" autoPict="0">
                <anchor moveWithCells="1">
                  <from>
                    <xdr:col>2</xdr:col>
                    <xdr:colOff>428625</xdr:colOff>
                    <xdr:row>76</xdr:row>
                    <xdr:rowOff>0</xdr:rowOff>
                  </from>
                  <to>
                    <xdr:col>14</xdr:col>
                    <xdr:colOff>361950</xdr:colOff>
                    <xdr:row>78</xdr:row>
                    <xdr:rowOff>0</xdr:rowOff>
                  </to>
                </anchor>
              </controlPr>
            </control>
          </mc:Choice>
        </mc:AlternateContent>
        <mc:AlternateContent xmlns:mc="http://schemas.openxmlformats.org/markup-compatibility/2006">
          <mc:Choice Requires="x14">
            <control shapeId="50187" r:id="rId14" name="Check Box 19-2-99">
              <controlPr defaultSize="0" autoFill="0" autoLine="0" autoPict="0">
                <anchor moveWithCells="1">
                  <from>
                    <xdr:col>14</xdr:col>
                    <xdr:colOff>0</xdr:colOff>
                    <xdr:row>75</xdr:row>
                    <xdr:rowOff>0</xdr:rowOff>
                  </from>
                  <to>
                    <xdr:col>15</xdr:col>
                    <xdr:colOff>257175</xdr:colOff>
                    <xdr:row>75</xdr:row>
                    <xdr:rowOff>238125</xdr:rowOff>
                  </to>
                </anchor>
              </controlPr>
            </control>
          </mc:Choice>
        </mc:AlternateContent>
        <mc:AlternateContent xmlns:mc="http://schemas.openxmlformats.org/markup-compatibility/2006">
          <mc:Choice Requires="x14">
            <control shapeId="50188" r:id="rId15" name="Check Box 19-2-20">
              <controlPr defaultSize="0" autoFill="0" autoLine="0" autoPict="0" altText="りんご">
                <anchor moveWithCells="1">
                  <from>
                    <xdr:col>8</xdr:col>
                    <xdr:colOff>0</xdr:colOff>
                    <xdr:row>75</xdr:row>
                    <xdr:rowOff>0</xdr:rowOff>
                  </from>
                  <to>
                    <xdr:col>9</xdr:col>
                    <xdr:colOff>257175</xdr:colOff>
                    <xdr:row>75</xdr:row>
                    <xdr:rowOff>238125</xdr:rowOff>
                  </to>
                </anchor>
              </controlPr>
            </control>
          </mc:Choice>
        </mc:AlternateContent>
        <mc:AlternateContent xmlns:mc="http://schemas.openxmlformats.org/markup-compatibility/2006">
          <mc:Choice Requires="x14">
            <control shapeId="50189" r:id="rId16" name="Check Box 19-2-19">
              <controlPr defaultSize="0" autoFill="0" autoLine="0" autoPict="0">
                <anchor moveWithCells="1">
                  <from>
                    <xdr:col>6</xdr:col>
                    <xdr:colOff>0</xdr:colOff>
                    <xdr:row>75</xdr:row>
                    <xdr:rowOff>0</xdr:rowOff>
                  </from>
                  <to>
                    <xdr:col>7</xdr:col>
                    <xdr:colOff>161925</xdr:colOff>
                    <xdr:row>75</xdr:row>
                    <xdr:rowOff>238125</xdr:rowOff>
                  </to>
                </anchor>
              </controlPr>
            </control>
          </mc:Choice>
        </mc:AlternateContent>
        <mc:AlternateContent xmlns:mc="http://schemas.openxmlformats.org/markup-compatibility/2006">
          <mc:Choice Requires="x14">
            <control shapeId="50190" r:id="rId17" name="Check Box 19-2-18">
              <controlPr defaultSize="0" autoFill="0" autoLine="0" autoPict="0">
                <anchor moveWithCells="1">
                  <from>
                    <xdr:col>4</xdr:col>
                    <xdr:colOff>0</xdr:colOff>
                    <xdr:row>75</xdr:row>
                    <xdr:rowOff>0</xdr:rowOff>
                  </from>
                  <to>
                    <xdr:col>5</xdr:col>
                    <xdr:colOff>257175</xdr:colOff>
                    <xdr:row>75</xdr:row>
                    <xdr:rowOff>238125</xdr:rowOff>
                  </to>
                </anchor>
              </controlPr>
            </control>
          </mc:Choice>
        </mc:AlternateContent>
        <mc:AlternateContent xmlns:mc="http://schemas.openxmlformats.org/markup-compatibility/2006">
          <mc:Choice Requires="x14">
            <control shapeId="50191" r:id="rId18" name="Check Box 19-2-17">
              <controlPr defaultSize="0" autoFill="0" autoLine="0" autoPict="0">
                <anchor moveWithCells="1">
                  <from>
                    <xdr:col>14</xdr:col>
                    <xdr:colOff>0</xdr:colOff>
                    <xdr:row>74</xdr:row>
                    <xdr:rowOff>0</xdr:rowOff>
                  </from>
                  <to>
                    <xdr:col>15</xdr:col>
                    <xdr:colOff>257175</xdr:colOff>
                    <xdr:row>74</xdr:row>
                    <xdr:rowOff>238125</xdr:rowOff>
                  </to>
                </anchor>
              </controlPr>
            </control>
          </mc:Choice>
        </mc:AlternateContent>
        <mc:AlternateContent xmlns:mc="http://schemas.openxmlformats.org/markup-compatibility/2006">
          <mc:Choice Requires="x14">
            <control shapeId="50192" r:id="rId19" name="Check Box 19-2-16">
              <controlPr defaultSize="0" autoFill="0" autoLine="0" autoPict="0">
                <anchor moveWithCells="1">
                  <from>
                    <xdr:col>12</xdr:col>
                    <xdr:colOff>0</xdr:colOff>
                    <xdr:row>74</xdr:row>
                    <xdr:rowOff>0</xdr:rowOff>
                  </from>
                  <to>
                    <xdr:col>13</xdr:col>
                    <xdr:colOff>257175</xdr:colOff>
                    <xdr:row>74</xdr:row>
                    <xdr:rowOff>238125</xdr:rowOff>
                  </to>
                </anchor>
              </controlPr>
            </control>
          </mc:Choice>
        </mc:AlternateContent>
        <mc:AlternateContent xmlns:mc="http://schemas.openxmlformats.org/markup-compatibility/2006">
          <mc:Choice Requires="x14">
            <control shapeId="50193" r:id="rId20" name="Check Box 19-2-15">
              <controlPr defaultSize="0" autoFill="0" autoLine="0" autoPict="0">
                <anchor moveWithCells="1">
                  <from>
                    <xdr:col>10</xdr:col>
                    <xdr:colOff>0</xdr:colOff>
                    <xdr:row>74</xdr:row>
                    <xdr:rowOff>0</xdr:rowOff>
                  </from>
                  <to>
                    <xdr:col>11</xdr:col>
                    <xdr:colOff>257175</xdr:colOff>
                    <xdr:row>74</xdr:row>
                    <xdr:rowOff>238125</xdr:rowOff>
                  </to>
                </anchor>
              </controlPr>
            </control>
          </mc:Choice>
        </mc:AlternateContent>
        <mc:AlternateContent xmlns:mc="http://schemas.openxmlformats.org/markup-compatibility/2006">
          <mc:Choice Requires="x14">
            <control shapeId="50194" r:id="rId21" name="Check Box 19-2-14">
              <controlPr defaultSize="0" autoFill="0" autoLine="0" autoPict="0">
                <anchor moveWithCells="1">
                  <from>
                    <xdr:col>8</xdr:col>
                    <xdr:colOff>0</xdr:colOff>
                    <xdr:row>74</xdr:row>
                    <xdr:rowOff>0</xdr:rowOff>
                  </from>
                  <to>
                    <xdr:col>9</xdr:col>
                    <xdr:colOff>257175</xdr:colOff>
                    <xdr:row>74</xdr:row>
                    <xdr:rowOff>238125</xdr:rowOff>
                  </to>
                </anchor>
              </controlPr>
            </control>
          </mc:Choice>
        </mc:AlternateContent>
        <mc:AlternateContent xmlns:mc="http://schemas.openxmlformats.org/markup-compatibility/2006">
          <mc:Choice Requires="x14">
            <control shapeId="50195" r:id="rId22" name="Check Box 19-2-13">
              <controlPr defaultSize="0" autoFill="0" autoLine="0" autoPict="0">
                <anchor moveWithCells="1">
                  <from>
                    <xdr:col>6</xdr:col>
                    <xdr:colOff>0</xdr:colOff>
                    <xdr:row>74</xdr:row>
                    <xdr:rowOff>0</xdr:rowOff>
                  </from>
                  <to>
                    <xdr:col>7</xdr:col>
                    <xdr:colOff>161925</xdr:colOff>
                    <xdr:row>74</xdr:row>
                    <xdr:rowOff>238125</xdr:rowOff>
                  </to>
                </anchor>
              </controlPr>
            </control>
          </mc:Choice>
        </mc:AlternateContent>
        <mc:AlternateContent xmlns:mc="http://schemas.openxmlformats.org/markup-compatibility/2006">
          <mc:Choice Requires="x14">
            <control shapeId="50196" r:id="rId23" name="Check Box 19-2-12">
              <controlPr defaultSize="0" autoFill="0" autoLine="0" autoPict="0">
                <anchor moveWithCells="1">
                  <from>
                    <xdr:col>4</xdr:col>
                    <xdr:colOff>0</xdr:colOff>
                    <xdr:row>74</xdr:row>
                    <xdr:rowOff>0</xdr:rowOff>
                  </from>
                  <to>
                    <xdr:col>5</xdr:col>
                    <xdr:colOff>257175</xdr:colOff>
                    <xdr:row>74</xdr:row>
                    <xdr:rowOff>238125</xdr:rowOff>
                  </to>
                </anchor>
              </controlPr>
            </control>
          </mc:Choice>
        </mc:AlternateContent>
        <mc:AlternateContent xmlns:mc="http://schemas.openxmlformats.org/markup-compatibility/2006">
          <mc:Choice Requires="x14">
            <control shapeId="50197" r:id="rId24" name="Check Box 19-2-11">
              <controlPr defaultSize="0" autoFill="0" autoLine="0" autoPict="0">
                <anchor moveWithCells="1">
                  <from>
                    <xdr:col>14</xdr:col>
                    <xdr:colOff>0</xdr:colOff>
                    <xdr:row>73</xdr:row>
                    <xdr:rowOff>0</xdr:rowOff>
                  </from>
                  <to>
                    <xdr:col>15</xdr:col>
                    <xdr:colOff>257175</xdr:colOff>
                    <xdr:row>73</xdr:row>
                    <xdr:rowOff>238125</xdr:rowOff>
                  </to>
                </anchor>
              </controlPr>
            </control>
          </mc:Choice>
        </mc:AlternateContent>
        <mc:AlternateContent xmlns:mc="http://schemas.openxmlformats.org/markup-compatibility/2006">
          <mc:Choice Requires="x14">
            <control shapeId="50198" r:id="rId25" name="Check Box 19-2-10">
              <controlPr defaultSize="0" autoFill="0" autoLine="0" autoPict="0">
                <anchor moveWithCells="1">
                  <from>
                    <xdr:col>12</xdr:col>
                    <xdr:colOff>0</xdr:colOff>
                    <xdr:row>73</xdr:row>
                    <xdr:rowOff>0</xdr:rowOff>
                  </from>
                  <to>
                    <xdr:col>13</xdr:col>
                    <xdr:colOff>257175</xdr:colOff>
                    <xdr:row>73</xdr:row>
                    <xdr:rowOff>238125</xdr:rowOff>
                  </to>
                </anchor>
              </controlPr>
            </control>
          </mc:Choice>
        </mc:AlternateContent>
        <mc:AlternateContent xmlns:mc="http://schemas.openxmlformats.org/markup-compatibility/2006">
          <mc:Choice Requires="x14">
            <control shapeId="50199" r:id="rId26" name="Check Box 19-2-9">
              <controlPr defaultSize="0" autoFill="0" autoLine="0" autoPict="0">
                <anchor moveWithCells="1">
                  <from>
                    <xdr:col>8</xdr:col>
                    <xdr:colOff>0</xdr:colOff>
                    <xdr:row>71</xdr:row>
                    <xdr:rowOff>19050</xdr:rowOff>
                  </from>
                  <to>
                    <xdr:col>9</xdr:col>
                    <xdr:colOff>257175</xdr:colOff>
                    <xdr:row>72</xdr:row>
                    <xdr:rowOff>9525</xdr:rowOff>
                  </to>
                </anchor>
              </controlPr>
            </control>
          </mc:Choice>
        </mc:AlternateContent>
        <mc:AlternateContent xmlns:mc="http://schemas.openxmlformats.org/markup-compatibility/2006">
          <mc:Choice Requires="x14">
            <control shapeId="50200" r:id="rId27" name="Check Box 19-2-8">
              <controlPr defaultSize="0" autoFill="0" autoLine="0" autoPict="0">
                <anchor moveWithCells="1">
                  <from>
                    <xdr:col>10</xdr:col>
                    <xdr:colOff>0</xdr:colOff>
                    <xdr:row>73</xdr:row>
                    <xdr:rowOff>0</xdr:rowOff>
                  </from>
                  <to>
                    <xdr:col>11</xdr:col>
                    <xdr:colOff>257175</xdr:colOff>
                    <xdr:row>74</xdr:row>
                    <xdr:rowOff>0</xdr:rowOff>
                  </to>
                </anchor>
              </controlPr>
            </control>
          </mc:Choice>
        </mc:AlternateContent>
        <mc:AlternateContent xmlns:mc="http://schemas.openxmlformats.org/markup-compatibility/2006">
          <mc:Choice Requires="x14">
            <control shapeId="50201" r:id="rId28" name="Check Box 19-2-7">
              <controlPr defaultSize="0" autoFill="0" autoLine="0" autoPict="0">
                <anchor moveWithCells="1">
                  <from>
                    <xdr:col>8</xdr:col>
                    <xdr:colOff>0</xdr:colOff>
                    <xdr:row>73</xdr:row>
                    <xdr:rowOff>0</xdr:rowOff>
                  </from>
                  <to>
                    <xdr:col>9</xdr:col>
                    <xdr:colOff>466725</xdr:colOff>
                    <xdr:row>74</xdr:row>
                    <xdr:rowOff>0</xdr:rowOff>
                  </to>
                </anchor>
              </controlPr>
            </control>
          </mc:Choice>
        </mc:AlternateContent>
        <mc:AlternateContent xmlns:mc="http://schemas.openxmlformats.org/markup-compatibility/2006">
          <mc:Choice Requires="x14">
            <control shapeId="50202" r:id="rId29" name="Check Box 19-2-6">
              <controlPr defaultSize="0" autoFill="0" autoLine="0" autoPict="0">
                <anchor moveWithCells="1">
                  <from>
                    <xdr:col>6</xdr:col>
                    <xdr:colOff>0</xdr:colOff>
                    <xdr:row>73</xdr:row>
                    <xdr:rowOff>0</xdr:rowOff>
                  </from>
                  <to>
                    <xdr:col>7</xdr:col>
                    <xdr:colOff>333375</xdr:colOff>
                    <xdr:row>74</xdr:row>
                    <xdr:rowOff>0</xdr:rowOff>
                  </to>
                </anchor>
              </controlPr>
            </control>
          </mc:Choice>
        </mc:AlternateContent>
        <mc:AlternateContent xmlns:mc="http://schemas.openxmlformats.org/markup-compatibility/2006">
          <mc:Choice Requires="x14">
            <control shapeId="50203" r:id="rId30" name="Check Box 19-2-5">
              <controlPr defaultSize="0" autoFill="0" autoLine="0" autoPict="0">
                <anchor moveWithCells="1">
                  <from>
                    <xdr:col>4</xdr:col>
                    <xdr:colOff>0</xdr:colOff>
                    <xdr:row>73</xdr:row>
                    <xdr:rowOff>0</xdr:rowOff>
                  </from>
                  <to>
                    <xdr:col>6</xdr:col>
                    <xdr:colOff>0</xdr:colOff>
                    <xdr:row>74</xdr:row>
                    <xdr:rowOff>0</xdr:rowOff>
                  </to>
                </anchor>
              </controlPr>
            </control>
          </mc:Choice>
        </mc:AlternateContent>
        <mc:AlternateContent xmlns:mc="http://schemas.openxmlformats.org/markup-compatibility/2006">
          <mc:Choice Requires="x14">
            <control shapeId="50204" r:id="rId31" name="Check Box 19-2-4">
              <controlPr defaultSize="0" autoFill="0" autoLine="0" autoPict="0">
                <anchor moveWithCells="1">
                  <from>
                    <xdr:col>14</xdr:col>
                    <xdr:colOff>0</xdr:colOff>
                    <xdr:row>72</xdr:row>
                    <xdr:rowOff>0</xdr:rowOff>
                  </from>
                  <to>
                    <xdr:col>15</xdr:col>
                    <xdr:colOff>257175</xdr:colOff>
                    <xdr:row>72</xdr:row>
                    <xdr:rowOff>238125</xdr:rowOff>
                  </to>
                </anchor>
              </controlPr>
            </control>
          </mc:Choice>
        </mc:AlternateContent>
        <mc:AlternateContent xmlns:mc="http://schemas.openxmlformats.org/markup-compatibility/2006">
          <mc:Choice Requires="x14">
            <control shapeId="50205" r:id="rId32" name="Check Box 19-2-3">
              <controlPr defaultSize="0" autoFill="0" autoLine="0" autoPict="0">
                <anchor moveWithCells="1">
                  <from>
                    <xdr:col>12</xdr:col>
                    <xdr:colOff>0</xdr:colOff>
                    <xdr:row>72</xdr:row>
                    <xdr:rowOff>0</xdr:rowOff>
                  </from>
                  <to>
                    <xdr:col>13</xdr:col>
                    <xdr:colOff>257175</xdr:colOff>
                    <xdr:row>72</xdr:row>
                    <xdr:rowOff>238125</xdr:rowOff>
                  </to>
                </anchor>
              </controlPr>
            </control>
          </mc:Choice>
        </mc:AlternateContent>
        <mc:AlternateContent xmlns:mc="http://schemas.openxmlformats.org/markup-compatibility/2006">
          <mc:Choice Requires="x14">
            <control shapeId="50206" r:id="rId33" name="Check Box 19-2-2">
              <controlPr defaultSize="0" autoFill="0" autoLine="0" autoPict="0">
                <anchor moveWithCells="1">
                  <from>
                    <xdr:col>10</xdr:col>
                    <xdr:colOff>0</xdr:colOff>
                    <xdr:row>72</xdr:row>
                    <xdr:rowOff>0</xdr:rowOff>
                  </from>
                  <to>
                    <xdr:col>11</xdr:col>
                    <xdr:colOff>257175</xdr:colOff>
                    <xdr:row>72</xdr:row>
                    <xdr:rowOff>238125</xdr:rowOff>
                  </to>
                </anchor>
              </controlPr>
            </control>
          </mc:Choice>
        </mc:AlternateContent>
        <mc:AlternateContent xmlns:mc="http://schemas.openxmlformats.org/markup-compatibility/2006">
          <mc:Choice Requires="x14">
            <control shapeId="50207" r:id="rId34" name="Check Box 19-2-1">
              <controlPr defaultSize="0" autoFill="0" autoLine="0" autoPict="0">
                <anchor moveWithCells="1">
                  <from>
                    <xdr:col>8</xdr:col>
                    <xdr:colOff>0</xdr:colOff>
                    <xdr:row>72</xdr:row>
                    <xdr:rowOff>0</xdr:rowOff>
                  </from>
                  <to>
                    <xdr:col>9</xdr:col>
                    <xdr:colOff>257175</xdr:colOff>
                    <xdr:row>72</xdr:row>
                    <xdr:rowOff>238125</xdr:rowOff>
                  </to>
                </anchor>
              </controlPr>
            </control>
          </mc:Choice>
        </mc:AlternateContent>
        <mc:AlternateContent xmlns:mc="http://schemas.openxmlformats.org/markup-compatibility/2006">
          <mc:Choice Requires="x14">
            <control shapeId="50208" r:id="rId35" name="Check Box 19-1-99">
              <controlPr defaultSize="0" autoFill="0" autoLine="0" autoPict="0">
                <anchor moveWithCells="1">
                  <from>
                    <xdr:col>14</xdr:col>
                    <xdr:colOff>0</xdr:colOff>
                    <xdr:row>71</xdr:row>
                    <xdr:rowOff>0</xdr:rowOff>
                  </from>
                  <to>
                    <xdr:col>15</xdr:col>
                    <xdr:colOff>257175</xdr:colOff>
                    <xdr:row>71</xdr:row>
                    <xdr:rowOff>238125</xdr:rowOff>
                  </to>
                </anchor>
              </controlPr>
            </control>
          </mc:Choice>
        </mc:AlternateContent>
        <mc:AlternateContent xmlns:mc="http://schemas.openxmlformats.org/markup-compatibility/2006">
          <mc:Choice Requires="x14">
            <control shapeId="50209" r:id="rId36" name="Check Box 19-1-7">
              <controlPr defaultSize="0" autoFill="0" autoLine="0" autoPict="0">
                <anchor moveWithCells="1">
                  <from>
                    <xdr:col>6</xdr:col>
                    <xdr:colOff>0</xdr:colOff>
                    <xdr:row>71</xdr:row>
                    <xdr:rowOff>0</xdr:rowOff>
                  </from>
                  <to>
                    <xdr:col>7</xdr:col>
                    <xdr:colOff>161925</xdr:colOff>
                    <xdr:row>71</xdr:row>
                    <xdr:rowOff>238125</xdr:rowOff>
                  </to>
                </anchor>
              </controlPr>
            </control>
          </mc:Choice>
        </mc:AlternateContent>
        <mc:AlternateContent xmlns:mc="http://schemas.openxmlformats.org/markup-compatibility/2006">
          <mc:Choice Requires="x14">
            <control shapeId="50210" r:id="rId37" name="Check Box 19-1-6">
              <controlPr defaultSize="0" autoFill="0" autoLine="0" autoPict="0">
                <anchor moveWithCells="1">
                  <from>
                    <xdr:col>4</xdr:col>
                    <xdr:colOff>0</xdr:colOff>
                    <xdr:row>71</xdr:row>
                    <xdr:rowOff>0</xdr:rowOff>
                  </from>
                  <to>
                    <xdr:col>5</xdr:col>
                    <xdr:colOff>257175</xdr:colOff>
                    <xdr:row>71</xdr:row>
                    <xdr:rowOff>238125</xdr:rowOff>
                  </to>
                </anchor>
              </controlPr>
            </control>
          </mc:Choice>
        </mc:AlternateContent>
        <mc:AlternateContent xmlns:mc="http://schemas.openxmlformats.org/markup-compatibility/2006">
          <mc:Choice Requires="x14">
            <control shapeId="50211" r:id="rId38" name="Check Box 19-1-5">
              <controlPr defaultSize="0" autoFill="0" autoLine="0" autoPict="0">
                <anchor moveWithCells="1">
                  <from>
                    <xdr:col>14</xdr:col>
                    <xdr:colOff>0</xdr:colOff>
                    <xdr:row>70</xdr:row>
                    <xdr:rowOff>0</xdr:rowOff>
                  </from>
                  <to>
                    <xdr:col>15</xdr:col>
                    <xdr:colOff>257175</xdr:colOff>
                    <xdr:row>70</xdr:row>
                    <xdr:rowOff>238125</xdr:rowOff>
                  </to>
                </anchor>
              </controlPr>
            </control>
          </mc:Choice>
        </mc:AlternateContent>
        <mc:AlternateContent xmlns:mc="http://schemas.openxmlformats.org/markup-compatibility/2006">
          <mc:Choice Requires="x14">
            <control shapeId="50212" r:id="rId39" name="Check Box 19-1-4">
              <controlPr defaultSize="0" autoFill="0" autoLine="0" autoPict="0">
                <anchor moveWithCells="1">
                  <from>
                    <xdr:col>12</xdr:col>
                    <xdr:colOff>0</xdr:colOff>
                    <xdr:row>70</xdr:row>
                    <xdr:rowOff>0</xdr:rowOff>
                  </from>
                  <to>
                    <xdr:col>13</xdr:col>
                    <xdr:colOff>257175</xdr:colOff>
                    <xdr:row>70</xdr:row>
                    <xdr:rowOff>238125</xdr:rowOff>
                  </to>
                </anchor>
              </controlPr>
            </control>
          </mc:Choice>
        </mc:AlternateContent>
        <mc:AlternateContent xmlns:mc="http://schemas.openxmlformats.org/markup-compatibility/2006">
          <mc:Choice Requires="x14">
            <control shapeId="50213" r:id="rId40" name="Check Box 19-1-3">
              <controlPr defaultSize="0" autoFill="0" autoLine="0" autoPict="0">
                <anchor moveWithCells="1">
                  <from>
                    <xdr:col>10</xdr:col>
                    <xdr:colOff>0</xdr:colOff>
                    <xdr:row>70</xdr:row>
                    <xdr:rowOff>0</xdr:rowOff>
                  </from>
                  <to>
                    <xdr:col>11</xdr:col>
                    <xdr:colOff>257175</xdr:colOff>
                    <xdr:row>70</xdr:row>
                    <xdr:rowOff>238125</xdr:rowOff>
                  </to>
                </anchor>
              </controlPr>
            </control>
          </mc:Choice>
        </mc:AlternateContent>
        <mc:AlternateContent xmlns:mc="http://schemas.openxmlformats.org/markup-compatibility/2006">
          <mc:Choice Requires="x14">
            <control shapeId="50214" r:id="rId41" name="Check Box 19-1-2">
              <controlPr defaultSize="0" autoFill="0" autoLine="0" autoPict="0">
                <anchor moveWithCells="1">
                  <from>
                    <xdr:col>8</xdr:col>
                    <xdr:colOff>0</xdr:colOff>
                    <xdr:row>70</xdr:row>
                    <xdr:rowOff>0</xdr:rowOff>
                  </from>
                  <to>
                    <xdr:col>9</xdr:col>
                    <xdr:colOff>257175</xdr:colOff>
                    <xdr:row>70</xdr:row>
                    <xdr:rowOff>238125</xdr:rowOff>
                  </to>
                </anchor>
              </controlPr>
            </control>
          </mc:Choice>
        </mc:AlternateContent>
        <mc:AlternateContent xmlns:mc="http://schemas.openxmlformats.org/markup-compatibility/2006">
          <mc:Choice Requires="x14">
            <control shapeId="50215" r:id="rId42" name="Check Box 19-1-1">
              <controlPr defaultSize="0" autoFill="0" autoLine="0" autoPict="0">
                <anchor moveWithCells="1">
                  <from>
                    <xdr:col>6</xdr:col>
                    <xdr:colOff>0</xdr:colOff>
                    <xdr:row>70</xdr:row>
                    <xdr:rowOff>0</xdr:rowOff>
                  </from>
                  <to>
                    <xdr:col>7</xdr:col>
                    <xdr:colOff>161925</xdr:colOff>
                    <xdr:row>70</xdr:row>
                    <xdr:rowOff>238125</xdr:rowOff>
                  </to>
                </anchor>
              </controlPr>
            </control>
          </mc:Choice>
        </mc:AlternateContent>
        <mc:AlternateContent xmlns:mc="http://schemas.openxmlformats.org/markup-compatibility/2006">
          <mc:Choice Requires="x14">
            <control shapeId="50216" r:id="rId43" name="Option Button 15-2-1">
              <controlPr defaultSize="0" autoFill="0" autoLine="0" autoPict="0">
                <anchor moveWithCells="1">
                  <from>
                    <xdr:col>6</xdr:col>
                    <xdr:colOff>0</xdr:colOff>
                    <xdr:row>58</xdr:row>
                    <xdr:rowOff>0</xdr:rowOff>
                  </from>
                  <to>
                    <xdr:col>6</xdr:col>
                    <xdr:colOff>428625</xdr:colOff>
                    <xdr:row>58</xdr:row>
                    <xdr:rowOff>219075</xdr:rowOff>
                  </to>
                </anchor>
              </controlPr>
            </control>
          </mc:Choice>
        </mc:AlternateContent>
        <mc:AlternateContent xmlns:mc="http://schemas.openxmlformats.org/markup-compatibility/2006">
          <mc:Choice Requires="x14">
            <control shapeId="50217" r:id="rId44" name="Option Button 15-2-2">
              <controlPr defaultSize="0" autoFill="0" autoLine="0" autoPict="0">
                <anchor moveWithCells="1">
                  <from>
                    <xdr:col>8</xdr:col>
                    <xdr:colOff>0</xdr:colOff>
                    <xdr:row>58</xdr:row>
                    <xdr:rowOff>0</xdr:rowOff>
                  </from>
                  <to>
                    <xdr:col>9</xdr:col>
                    <xdr:colOff>438150</xdr:colOff>
                    <xdr:row>58</xdr:row>
                    <xdr:rowOff>219075</xdr:rowOff>
                  </to>
                </anchor>
              </controlPr>
            </control>
          </mc:Choice>
        </mc:AlternateContent>
        <mc:AlternateContent xmlns:mc="http://schemas.openxmlformats.org/markup-compatibility/2006">
          <mc:Choice Requires="x14">
            <control shapeId="50218" r:id="rId45" name="Group Box 15-2">
              <controlPr defaultSize="0" print="0" autoFill="0" autoPict="0">
                <anchor moveWithCells="1">
                  <from>
                    <xdr:col>3</xdr:col>
                    <xdr:colOff>0</xdr:colOff>
                    <xdr:row>58</xdr:row>
                    <xdr:rowOff>0</xdr:rowOff>
                  </from>
                  <to>
                    <xdr:col>14</xdr:col>
                    <xdr:colOff>314325</xdr:colOff>
                    <xdr:row>59</xdr:row>
                    <xdr:rowOff>0</xdr:rowOff>
                  </to>
                </anchor>
              </controlPr>
            </control>
          </mc:Choice>
        </mc:AlternateContent>
        <mc:AlternateContent xmlns:mc="http://schemas.openxmlformats.org/markup-compatibility/2006">
          <mc:Choice Requires="x14">
            <control shapeId="50219" r:id="rId46" name="Option Button 15-1-1">
              <controlPr defaultSize="0" autoFill="0" autoLine="0" autoPict="0">
                <anchor moveWithCells="1">
                  <from>
                    <xdr:col>3</xdr:col>
                    <xdr:colOff>19050</xdr:colOff>
                    <xdr:row>57</xdr:row>
                    <xdr:rowOff>0</xdr:rowOff>
                  </from>
                  <to>
                    <xdr:col>5</xdr:col>
                    <xdr:colOff>0</xdr:colOff>
                    <xdr:row>58</xdr:row>
                    <xdr:rowOff>0</xdr:rowOff>
                  </to>
                </anchor>
              </controlPr>
            </control>
          </mc:Choice>
        </mc:AlternateContent>
        <mc:AlternateContent xmlns:mc="http://schemas.openxmlformats.org/markup-compatibility/2006">
          <mc:Choice Requires="x14">
            <control shapeId="50222" r:id="rId47" name="Option Button 15-1-2">
              <controlPr defaultSize="0" autoFill="0" autoLine="0" autoPict="0">
                <anchor moveWithCells="1">
                  <from>
                    <xdr:col>10</xdr:col>
                    <xdr:colOff>419100</xdr:colOff>
                    <xdr:row>57</xdr:row>
                    <xdr:rowOff>0</xdr:rowOff>
                  </from>
                  <to>
                    <xdr:col>15</xdr:col>
                    <xdr:colOff>238125</xdr:colOff>
                    <xdr:row>57</xdr:row>
                    <xdr:rowOff>238125</xdr:rowOff>
                  </to>
                </anchor>
              </controlPr>
            </control>
          </mc:Choice>
        </mc:AlternateContent>
        <mc:AlternateContent xmlns:mc="http://schemas.openxmlformats.org/markup-compatibility/2006">
          <mc:Choice Requires="x14">
            <control shapeId="50223" r:id="rId48" name="Group Box 15">
              <controlPr defaultSize="0" print="0" autoFill="0" autoPict="0">
                <anchor moveWithCells="1">
                  <from>
                    <xdr:col>2</xdr:col>
                    <xdr:colOff>428625</xdr:colOff>
                    <xdr:row>56</xdr:row>
                    <xdr:rowOff>0</xdr:rowOff>
                  </from>
                  <to>
                    <xdr:col>15</xdr:col>
                    <xdr:colOff>361950</xdr:colOff>
                    <xdr:row>58</xdr:row>
                    <xdr:rowOff>0</xdr:rowOff>
                  </to>
                </anchor>
              </controlPr>
            </control>
          </mc:Choice>
        </mc:AlternateContent>
        <mc:AlternateContent xmlns:mc="http://schemas.openxmlformats.org/markup-compatibility/2006">
          <mc:Choice Requires="x14">
            <control shapeId="50224" r:id="rId49" name="Option Button 13-1">
              <controlPr defaultSize="0" autoFill="0" autoLine="0" autoPict="0">
                <anchor moveWithCells="1">
                  <from>
                    <xdr:col>3</xdr:col>
                    <xdr:colOff>0</xdr:colOff>
                    <xdr:row>50</xdr:row>
                    <xdr:rowOff>19050</xdr:rowOff>
                  </from>
                  <to>
                    <xdr:col>4</xdr:col>
                    <xdr:colOff>190500</xdr:colOff>
                    <xdr:row>50</xdr:row>
                    <xdr:rowOff>238125</xdr:rowOff>
                  </to>
                </anchor>
              </controlPr>
            </control>
          </mc:Choice>
        </mc:AlternateContent>
        <mc:AlternateContent xmlns:mc="http://schemas.openxmlformats.org/markup-compatibility/2006">
          <mc:Choice Requires="x14">
            <control shapeId="50225" r:id="rId50" name="Option Button 13-2">
              <controlPr defaultSize="0" autoFill="0" autoLine="0" autoPict="0">
                <anchor moveWithCells="1">
                  <from>
                    <xdr:col>6</xdr:col>
                    <xdr:colOff>0</xdr:colOff>
                    <xdr:row>50</xdr:row>
                    <xdr:rowOff>19050</xdr:rowOff>
                  </from>
                  <to>
                    <xdr:col>7</xdr:col>
                    <xdr:colOff>333375</xdr:colOff>
                    <xdr:row>50</xdr:row>
                    <xdr:rowOff>238125</xdr:rowOff>
                  </to>
                </anchor>
              </controlPr>
            </control>
          </mc:Choice>
        </mc:AlternateContent>
        <mc:AlternateContent xmlns:mc="http://schemas.openxmlformats.org/markup-compatibility/2006">
          <mc:Choice Requires="x14">
            <control shapeId="50228" r:id="rId51" name="Group Box 13">
              <controlPr defaultSize="0" print="0" autoFill="0" autoPict="0">
                <anchor moveWithCells="1">
                  <from>
                    <xdr:col>3</xdr:col>
                    <xdr:colOff>0</xdr:colOff>
                    <xdr:row>50</xdr:row>
                    <xdr:rowOff>0</xdr:rowOff>
                  </from>
                  <to>
                    <xdr:col>15</xdr:col>
                    <xdr:colOff>0</xdr:colOff>
                    <xdr:row>53</xdr:row>
                    <xdr:rowOff>0</xdr:rowOff>
                  </to>
                </anchor>
              </controlPr>
            </control>
          </mc:Choice>
        </mc:AlternateContent>
        <mc:AlternateContent xmlns:mc="http://schemas.openxmlformats.org/markup-compatibility/2006">
          <mc:Choice Requires="x14">
            <control shapeId="50241" r:id="rId52" name="Option Button 14-1">
              <controlPr defaultSize="0" autoFill="0" autoLine="0" autoPict="0">
                <anchor moveWithCells="1">
                  <from>
                    <xdr:col>3</xdr:col>
                    <xdr:colOff>0</xdr:colOff>
                    <xdr:row>53</xdr:row>
                    <xdr:rowOff>19050</xdr:rowOff>
                  </from>
                  <to>
                    <xdr:col>4</xdr:col>
                    <xdr:colOff>190500</xdr:colOff>
                    <xdr:row>53</xdr:row>
                    <xdr:rowOff>238125</xdr:rowOff>
                  </to>
                </anchor>
              </controlPr>
            </control>
          </mc:Choice>
        </mc:AlternateContent>
        <mc:AlternateContent xmlns:mc="http://schemas.openxmlformats.org/markup-compatibility/2006">
          <mc:Choice Requires="x14">
            <control shapeId="50242" r:id="rId53" name="Option Button 14-3">
              <controlPr defaultSize="0" autoFill="0" autoLine="0" autoPict="0">
                <anchor moveWithCells="1">
                  <from>
                    <xdr:col>9</xdr:col>
                    <xdr:colOff>0</xdr:colOff>
                    <xdr:row>53</xdr:row>
                    <xdr:rowOff>9525</xdr:rowOff>
                  </from>
                  <to>
                    <xdr:col>10</xdr:col>
                    <xdr:colOff>314325</xdr:colOff>
                    <xdr:row>53</xdr:row>
                    <xdr:rowOff>228600</xdr:rowOff>
                  </to>
                </anchor>
              </controlPr>
            </control>
          </mc:Choice>
        </mc:AlternateContent>
        <mc:AlternateContent xmlns:mc="http://schemas.openxmlformats.org/markup-compatibility/2006">
          <mc:Choice Requires="x14">
            <control shapeId="50244" r:id="rId54" name="Check Box 11-1">
              <controlPr defaultSize="0" autoFill="0" autoLine="0" autoPict="0">
                <anchor moveWithCells="1">
                  <from>
                    <xdr:col>3</xdr:col>
                    <xdr:colOff>0</xdr:colOff>
                    <xdr:row>45</xdr:row>
                    <xdr:rowOff>28575</xdr:rowOff>
                  </from>
                  <to>
                    <xdr:col>4</xdr:col>
                    <xdr:colOff>19050</xdr:colOff>
                    <xdr:row>46</xdr:row>
                    <xdr:rowOff>0</xdr:rowOff>
                  </to>
                </anchor>
              </controlPr>
            </control>
          </mc:Choice>
        </mc:AlternateContent>
        <mc:AlternateContent xmlns:mc="http://schemas.openxmlformats.org/markup-compatibility/2006">
          <mc:Choice Requires="x14">
            <control shapeId="50245" r:id="rId55" name="Check Box 11-3">
              <controlPr defaultSize="0" autoFill="0" autoLine="0" autoPict="0">
                <anchor moveWithCells="1">
                  <from>
                    <xdr:col>5</xdr:col>
                    <xdr:colOff>304800</xdr:colOff>
                    <xdr:row>45</xdr:row>
                    <xdr:rowOff>28575</xdr:rowOff>
                  </from>
                  <to>
                    <xdr:col>7</xdr:col>
                    <xdr:colOff>38100</xdr:colOff>
                    <xdr:row>46</xdr:row>
                    <xdr:rowOff>0</xdr:rowOff>
                  </to>
                </anchor>
              </controlPr>
            </control>
          </mc:Choice>
        </mc:AlternateContent>
        <mc:AlternateContent xmlns:mc="http://schemas.openxmlformats.org/markup-compatibility/2006">
          <mc:Choice Requires="x14">
            <control shapeId="50246" r:id="rId56" name="Check Box 11-4">
              <controlPr defaultSize="0" autoFill="0" autoLine="0" autoPict="0">
                <anchor moveWithCells="1">
                  <from>
                    <xdr:col>7</xdr:col>
                    <xdr:colOff>152400</xdr:colOff>
                    <xdr:row>45</xdr:row>
                    <xdr:rowOff>28575</xdr:rowOff>
                  </from>
                  <to>
                    <xdr:col>8</xdr:col>
                    <xdr:colOff>314325</xdr:colOff>
                    <xdr:row>46</xdr:row>
                    <xdr:rowOff>0</xdr:rowOff>
                  </to>
                </anchor>
              </controlPr>
            </control>
          </mc:Choice>
        </mc:AlternateContent>
        <mc:AlternateContent xmlns:mc="http://schemas.openxmlformats.org/markup-compatibility/2006">
          <mc:Choice Requires="x14">
            <control shapeId="50247" r:id="rId57" name="Check Box 11-5">
              <controlPr defaultSize="0" autoFill="0" autoLine="0" autoPict="0">
                <anchor moveWithCells="1">
                  <from>
                    <xdr:col>9</xdr:col>
                    <xdr:colOff>0</xdr:colOff>
                    <xdr:row>45</xdr:row>
                    <xdr:rowOff>28575</xdr:rowOff>
                  </from>
                  <to>
                    <xdr:col>10</xdr:col>
                    <xdr:colOff>142875</xdr:colOff>
                    <xdr:row>46</xdr:row>
                    <xdr:rowOff>0</xdr:rowOff>
                  </to>
                </anchor>
              </controlPr>
            </control>
          </mc:Choice>
        </mc:AlternateContent>
        <mc:AlternateContent xmlns:mc="http://schemas.openxmlformats.org/markup-compatibility/2006">
          <mc:Choice Requires="x14">
            <control shapeId="50248" r:id="rId58" name="Option Button 10-1">
              <controlPr defaultSize="0" autoFill="0" autoLine="0" autoPict="0">
                <anchor moveWithCells="1">
                  <from>
                    <xdr:col>3</xdr:col>
                    <xdr:colOff>0</xdr:colOff>
                    <xdr:row>42</xdr:row>
                    <xdr:rowOff>19050</xdr:rowOff>
                  </from>
                  <to>
                    <xdr:col>3</xdr:col>
                    <xdr:colOff>428625</xdr:colOff>
                    <xdr:row>42</xdr:row>
                    <xdr:rowOff>238125</xdr:rowOff>
                  </to>
                </anchor>
              </controlPr>
            </control>
          </mc:Choice>
        </mc:AlternateContent>
        <mc:AlternateContent xmlns:mc="http://schemas.openxmlformats.org/markup-compatibility/2006">
          <mc:Choice Requires="x14">
            <control shapeId="50249" r:id="rId59" name="Option Button 10-2">
              <controlPr defaultSize="0" autoFill="0" autoLine="0" autoPict="0">
                <anchor moveWithCells="1">
                  <from>
                    <xdr:col>3</xdr:col>
                    <xdr:colOff>0</xdr:colOff>
                    <xdr:row>43</xdr:row>
                    <xdr:rowOff>0</xdr:rowOff>
                  </from>
                  <to>
                    <xdr:col>3</xdr:col>
                    <xdr:colOff>428625</xdr:colOff>
                    <xdr:row>44</xdr:row>
                    <xdr:rowOff>0</xdr:rowOff>
                  </to>
                </anchor>
              </controlPr>
            </control>
          </mc:Choice>
        </mc:AlternateContent>
        <mc:AlternateContent xmlns:mc="http://schemas.openxmlformats.org/markup-compatibility/2006">
          <mc:Choice Requires="x14">
            <control shapeId="50250" r:id="rId60" name="Option Button 10-3">
              <controlPr defaultSize="0" autoFill="0" autoLine="0" autoPict="0">
                <anchor moveWithCells="1">
                  <from>
                    <xdr:col>3</xdr:col>
                    <xdr:colOff>0</xdr:colOff>
                    <xdr:row>44</xdr:row>
                    <xdr:rowOff>0</xdr:rowOff>
                  </from>
                  <to>
                    <xdr:col>3</xdr:col>
                    <xdr:colOff>428625</xdr:colOff>
                    <xdr:row>44</xdr:row>
                    <xdr:rowOff>219075</xdr:rowOff>
                  </to>
                </anchor>
              </controlPr>
            </control>
          </mc:Choice>
        </mc:AlternateContent>
        <mc:AlternateContent xmlns:mc="http://schemas.openxmlformats.org/markup-compatibility/2006">
          <mc:Choice Requires="x14">
            <control shapeId="50251" r:id="rId61" name="Group Box 10">
              <controlPr defaultSize="0" print="0" autoFill="0" autoPict="0">
                <anchor moveWithCells="1">
                  <from>
                    <xdr:col>3</xdr:col>
                    <xdr:colOff>0</xdr:colOff>
                    <xdr:row>42</xdr:row>
                    <xdr:rowOff>0</xdr:rowOff>
                  </from>
                  <to>
                    <xdr:col>14</xdr:col>
                    <xdr:colOff>314325</xdr:colOff>
                    <xdr:row>45</xdr:row>
                    <xdr:rowOff>0</xdr:rowOff>
                  </to>
                </anchor>
              </controlPr>
            </control>
          </mc:Choice>
        </mc:AlternateContent>
        <mc:AlternateContent xmlns:mc="http://schemas.openxmlformats.org/markup-compatibility/2006">
          <mc:Choice Requires="x14">
            <control shapeId="50252" r:id="rId62" name="Option Button 7-2-1">
              <controlPr defaultSize="0" autoFill="0" autoLine="0" autoPict="0">
                <anchor moveWithCells="1">
                  <from>
                    <xdr:col>6</xdr:col>
                    <xdr:colOff>0</xdr:colOff>
                    <xdr:row>35</xdr:row>
                    <xdr:rowOff>0</xdr:rowOff>
                  </from>
                  <to>
                    <xdr:col>7</xdr:col>
                    <xdr:colOff>333375</xdr:colOff>
                    <xdr:row>36</xdr:row>
                    <xdr:rowOff>0</xdr:rowOff>
                  </to>
                </anchor>
              </controlPr>
            </control>
          </mc:Choice>
        </mc:AlternateContent>
        <mc:AlternateContent xmlns:mc="http://schemas.openxmlformats.org/markup-compatibility/2006">
          <mc:Choice Requires="x14">
            <control shapeId="50253" r:id="rId63" name="Option Button 7-2-2">
              <controlPr defaultSize="0" autoFill="0" autoLine="0" autoPict="0">
                <anchor moveWithCells="1">
                  <from>
                    <xdr:col>9</xdr:col>
                    <xdr:colOff>0</xdr:colOff>
                    <xdr:row>35</xdr:row>
                    <xdr:rowOff>0</xdr:rowOff>
                  </from>
                  <to>
                    <xdr:col>10</xdr:col>
                    <xdr:colOff>314325</xdr:colOff>
                    <xdr:row>36</xdr:row>
                    <xdr:rowOff>0</xdr:rowOff>
                  </to>
                </anchor>
              </controlPr>
            </control>
          </mc:Choice>
        </mc:AlternateContent>
        <mc:AlternateContent xmlns:mc="http://schemas.openxmlformats.org/markup-compatibility/2006">
          <mc:Choice Requires="x14">
            <control shapeId="50254" r:id="rId64" name="Group Box 7-2">
              <controlPr defaultSize="0" print="0" autoFill="0" autoPict="0">
                <anchor moveWithCells="1">
                  <from>
                    <xdr:col>3</xdr:col>
                    <xdr:colOff>0</xdr:colOff>
                    <xdr:row>35</xdr:row>
                    <xdr:rowOff>0</xdr:rowOff>
                  </from>
                  <to>
                    <xdr:col>14</xdr:col>
                    <xdr:colOff>314325</xdr:colOff>
                    <xdr:row>36</xdr:row>
                    <xdr:rowOff>0</xdr:rowOff>
                  </to>
                </anchor>
              </controlPr>
            </control>
          </mc:Choice>
        </mc:AlternateContent>
        <mc:AlternateContent xmlns:mc="http://schemas.openxmlformats.org/markup-compatibility/2006">
          <mc:Choice Requires="x14">
            <control shapeId="50255" r:id="rId65" name="Option Button 7-1-1">
              <controlPr defaultSize="0" autoFill="0" autoLine="0" autoPict="0">
                <anchor moveWithCells="1">
                  <from>
                    <xdr:col>6</xdr:col>
                    <xdr:colOff>0</xdr:colOff>
                    <xdr:row>34</xdr:row>
                    <xdr:rowOff>0</xdr:rowOff>
                  </from>
                  <to>
                    <xdr:col>7</xdr:col>
                    <xdr:colOff>333375</xdr:colOff>
                    <xdr:row>35</xdr:row>
                    <xdr:rowOff>0</xdr:rowOff>
                  </to>
                </anchor>
              </controlPr>
            </control>
          </mc:Choice>
        </mc:AlternateContent>
        <mc:AlternateContent xmlns:mc="http://schemas.openxmlformats.org/markup-compatibility/2006">
          <mc:Choice Requires="x14">
            <control shapeId="50256" r:id="rId66" name="Option Button 7-1-2">
              <controlPr defaultSize="0" autoFill="0" autoLine="0" autoPict="0">
                <anchor moveWithCells="1">
                  <from>
                    <xdr:col>9</xdr:col>
                    <xdr:colOff>0</xdr:colOff>
                    <xdr:row>34</xdr:row>
                    <xdr:rowOff>0</xdr:rowOff>
                  </from>
                  <to>
                    <xdr:col>10</xdr:col>
                    <xdr:colOff>314325</xdr:colOff>
                    <xdr:row>35</xdr:row>
                    <xdr:rowOff>0</xdr:rowOff>
                  </to>
                </anchor>
              </controlPr>
            </control>
          </mc:Choice>
        </mc:AlternateContent>
        <mc:AlternateContent xmlns:mc="http://schemas.openxmlformats.org/markup-compatibility/2006">
          <mc:Choice Requires="x14">
            <control shapeId="50257" r:id="rId67" name="Group Box 7-1">
              <controlPr defaultSize="0" print="0" autoFill="0" autoPict="0">
                <anchor moveWithCells="1">
                  <from>
                    <xdr:col>3</xdr:col>
                    <xdr:colOff>0</xdr:colOff>
                    <xdr:row>34</xdr:row>
                    <xdr:rowOff>0</xdr:rowOff>
                  </from>
                  <to>
                    <xdr:col>14</xdr:col>
                    <xdr:colOff>314325</xdr:colOff>
                    <xdr:row>35</xdr:row>
                    <xdr:rowOff>0</xdr:rowOff>
                  </to>
                </anchor>
              </controlPr>
            </control>
          </mc:Choice>
        </mc:AlternateContent>
        <mc:AlternateContent xmlns:mc="http://schemas.openxmlformats.org/markup-compatibility/2006">
          <mc:Choice Requires="x14">
            <control shapeId="50258" r:id="rId68" name="Option Button 6-1">
              <controlPr defaultSize="0" autoFill="0" autoLine="0" autoPict="0">
                <anchor moveWithCells="1">
                  <from>
                    <xdr:col>3</xdr:col>
                    <xdr:colOff>0</xdr:colOff>
                    <xdr:row>32</xdr:row>
                    <xdr:rowOff>0</xdr:rowOff>
                  </from>
                  <to>
                    <xdr:col>4</xdr:col>
                    <xdr:colOff>190500</xdr:colOff>
                    <xdr:row>33</xdr:row>
                    <xdr:rowOff>0</xdr:rowOff>
                  </to>
                </anchor>
              </controlPr>
            </control>
          </mc:Choice>
        </mc:AlternateContent>
        <mc:AlternateContent xmlns:mc="http://schemas.openxmlformats.org/markup-compatibility/2006">
          <mc:Choice Requires="x14">
            <control shapeId="50259" r:id="rId69" name="Option Button 6-2">
              <controlPr defaultSize="0" autoFill="0" autoLine="0" autoPict="0">
                <anchor moveWithCells="1">
                  <from>
                    <xdr:col>6</xdr:col>
                    <xdr:colOff>0</xdr:colOff>
                    <xdr:row>32</xdr:row>
                    <xdr:rowOff>0</xdr:rowOff>
                  </from>
                  <to>
                    <xdr:col>7</xdr:col>
                    <xdr:colOff>333375</xdr:colOff>
                    <xdr:row>33</xdr:row>
                    <xdr:rowOff>0</xdr:rowOff>
                  </to>
                </anchor>
              </controlPr>
            </control>
          </mc:Choice>
        </mc:AlternateContent>
        <mc:AlternateContent xmlns:mc="http://schemas.openxmlformats.org/markup-compatibility/2006">
          <mc:Choice Requires="x14">
            <control shapeId="50260" r:id="rId70" name="Group Box 6">
              <controlPr defaultSize="0" print="0" autoFill="0" autoPict="0">
                <anchor moveWithCells="1">
                  <from>
                    <xdr:col>3</xdr:col>
                    <xdr:colOff>0</xdr:colOff>
                    <xdr:row>32</xdr:row>
                    <xdr:rowOff>0</xdr:rowOff>
                  </from>
                  <to>
                    <xdr:col>14</xdr:col>
                    <xdr:colOff>314325</xdr:colOff>
                    <xdr:row>33</xdr:row>
                    <xdr:rowOff>0</xdr:rowOff>
                  </to>
                </anchor>
              </controlPr>
            </control>
          </mc:Choice>
        </mc:AlternateContent>
        <mc:AlternateContent xmlns:mc="http://schemas.openxmlformats.org/markup-compatibility/2006">
          <mc:Choice Requires="x14">
            <control shapeId="50261" r:id="rId71" name="Check Box 5-3">
              <controlPr defaultSize="0" autoFill="0" autoLine="0" autoPict="0">
                <anchor moveWithCells="1">
                  <from>
                    <xdr:col>14</xdr:col>
                    <xdr:colOff>0</xdr:colOff>
                    <xdr:row>31</xdr:row>
                    <xdr:rowOff>0</xdr:rowOff>
                  </from>
                  <to>
                    <xdr:col>15</xdr:col>
                    <xdr:colOff>323850</xdr:colOff>
                    <xdr:row>32</xdr:row>
                    <xdr:rowOff>0</xdr:rowOff>
                  </to>
                </anchor>
              </controlPr>
            </control>
          </mc:Choice>
        </mc:AlternateContent>
        <mc:AlternateContent xmlns:mc="http://schemas.openxmlformats.org/markup-compatibility/2006">
          <mc:Choice Requires="x14">
            <control shapeId="50262" r:id="rId72" name="Option Button 5-2-1">
              <controlPr defaultSize="0" autoFill="0" autoLine="0" autoPict="0">
                <anchor moveWithCells="1">
                  <from>
                    <xdr:col>3</xdr:col>
                    <xdr:colOff>0</xdr:colOff>
                    <xdr:row>30</xdr:row>
                    <xdr:rowOff>0</xdr:rowOff>
                  </from>
                  <to>
                    <xdr:col>4</xdr:col>
                    <xdr:colOff>190500</xdr:colOff>
                    <xdr:row>31</xdr:row>
                    <xdr:rowOff>0</xdr:rowOff>
                  </to>
                </anchor>
              </controlPr>
            </control>
          </mc:Choice>
        </mc:AlternateContent>
        <mc:AlternateContent xmlns:mc="http://schemas.openxmlformats.org/markup-compatibility/2006">
          <mc:Choice Requires="x14">
            <control shapeId="50263" r:id="rId73" name="Option Button 5-2-2">
              <controlPr defaultSize="0" autoFill="0" autoLine="0" autoPict="0">
                <anchor moveWithCells="1">
                  <from>
                    <xdr:col>6</xdr:col>
                    <xdr:colOff>0</xdr:colOff>
                    <xdr:row>30</xdr:row>
                    <xdr:rowOff>0</xdr:rowOff>
                  </from>
                  <to>
                    <xdr:col>7</xdr:col>
                    <xdr:colOff>333375</xdr:colOff>
                    <xdr:row>31</xdr:row>
                    <xdr:rowOff>0</xdr:rowOff>
                  </to>
                </anchor>
              </controlPr>
            </control>
          </mc:Choice>
        </mc:AlternateContent>
        <mc:AlternateContent xmlns:mc="http://schemas.openxmlformats.org/markup-compatibility/2006">
          <mc:Choice Requires="x14">
            <control shapeId="50264" r:id="rId74" name="Option Button 5-2-3">
              <controlPr defaultSize="0" autoFill="0" autoLine="0" autoPict="0">
                <anchor moveWithCells="1">
                  <from>
                    <xdr:col>9</xdr:col>
                    <xdr:colOff>0</xdr:colOff>
                    <xdr:row>30</xdr:row>
                    <xdr:rowOff>0</xdr:rowOff>
                  </from>
                  <to>
                    <xdr:col>10</xdr:col>
                    <xdr:colOff>314325</xdr:colOff>
                    <xdr:row>31</xdr:row>
                    <xdr:rowOff>0</xdr:rowOff>
                  </to>
                </anchor>
              </controlPr>
            </control>
          </mc:Choice>
        </mc:AlternateContent>
        <mc:AlternateContent xmlns:mc="http://schemas.openxmlformats.org/markup-compatibility/2006">
          <mc:Choice Requires="x14">
            <control shapeId="50265" r:id="rId75" name="Option Button 5-2-4">
              <controlPr defaultSize="0" autoFill="0" autoLine="0" autoPict="0">
                <anchor moveWithCells="1">
                  <from>
                    <xdr:col>12</xdr:col>
                    <xdr:colOff>0</xdr:colOff>
                    <xdr:row>30</xdr:row>
                    <xdr:rowOff>0</xdr:rowOff>
                  </from>
                  <to>
                    <xdr:col>14</xdr:col>
                    <xdr:colOff>0</xdr:colOff>
                    <xdr:row>31</xdr:row>
                    <xdr:rowOff>0</xdr:rowOff>
                  </to>
                </anchor>
              </controlPr>
            </control>
          </mc:Choice>
        </mc:AlternateContent>
        <mc:AlternateContent xmlns:mc="http://schemas.openxmlformats.org/markup-compatibility/2006">
          <mc:Choice Requires="x14">
            <control shapeId="50266" r:id="rId76" name="Group Box 5-2">
              <controlPr defaultSize="0" print="0" autoFill="0" autoPict="0">
                <anchor moveWithCells="1">
                  <from>
                    <xdr:col>3</xdr:col>
                    <xdr:colOff>0</xdr:colOff>
                    <xdr:row>30</xdr:row>
                    <xdr:rowOff>0</xdr:rowOff>
                  </from>
                  <to>
                    <xdr:col>14</xdr:col>
                    <xdr:colOff>314325</xdr:colOff>
                    <xdr:row>31</xdr:row>
                    <xdr:rowOff>0</xdr:rowOff>
                  </to>
                </anchor>
              </controlPr>
            </control>
          </mc:Choice>
        </mc:AlternateContent>
        <mc:AlternateContent xmlns:mc="http://schemas.openxmlformats.org/markup-compatibility/2006">
          <mc:Choice Requires="x14">
            <control shapeId="50267" r:id="rId77" name="Check Box 5-1-1">
              <controlPr defaultSize="0" autoFill="0" autoLine="0" autoPict="0">
                <anchor moveWithCells="1">
                  <from>
                    <xdr:col>3</xdr:col>
                    <xdr:colOff>0</xdr:colOff>
                    <xdr:row>29</xdr:row>
                    <xdr:rowOff>0</xdr:rowOff>
                  </from>
                  <to>
                    <xdr:col>4</xdr:col>
                    <xdr:colOff>190500</xdr:colOff>
                    <xdr:row>30</xdr:row>
                    <xdr:rowOff>0</xdr:rowOff>
                  </to>
                </anchor>
              </controlPr>
            </control>
          </mc:Choice>
        </mc:AlternateContent>
        <mc:AlternateContent xmlns:mc="http://schemas.openxmlformats.org/markup-compatibility/2006">
          <mc:Choice Requires="x14">
            <control shapeId="50268" r:id="rId78" name="Check Box 5-1-2">
              <controlPr defaultSize="0" autoFill="0" autoLine="0" autoPict="0">
                <anchor moveWithCells="1">
                  <from>
                    <xdr:col>6</xdr:col>
                    <xdr:colOff>0</xdr:colOff>
                    <xdr:row>29</xdr:row>
                    <xdr:rowOff>0</xdr:rowOff>
                  </from>
                  <to>
                    <xdr:col>7</xdr:col>
                    <xdr:colOff>333375</xdr:colOff>
                    <xdr:row>30</xdr:row>
                    <xdr:rowOff>0</xdr:rowOff>
                  </to>
                </anchor>
              </controlPr>
            </control>
          </mc:Choice>
        </mc:AlternateContent>
        <mc:AlternateContent xmlns:mc="http://schemas.openxmlformats.org/markup-compatibility/2006">
          <mc:Choice Requires="x14">
            <control shapeId="50269" r:id="rId79" name="Check Box 5-1-3">
              <controlPr defaultSize="0" autoFill="0" autoLine="0" autoPict="0">
                <anchor moveWithCells="1">
                  <from>
                    <xdr:col>9</xdr:col>
                    <xdr:colOff>0</xdr:colOff>
                    <xdr:row>29</xdr:row>
                    <xdr:rowOff>0</xdr:rowOff>
                  </from>
                  <to>
                    <xdr:col>10</xdr:col>
                    <xdr:colOff>314325</xdr:colOff>
                    <xdr:row>30</xdr:row>
                    <xdr:rowOff>0</xdr:rowOff>
                  </to>
                </anchor>
              </controlPr>
            </control>
          </mc:Choice>
        </mc:AlternateContent>
        <mc:AlternateContent xmlns:mc="http://schemas.openxmlformats.org/markup-compatibility/2006">
          <mc:Choice Requires="x14">
            <control shapeId="50275" r:id="rId80" name="Check Box 19-2-21">
              <controlPr defaultSize="0" autoFill="0" autoLine="0" autoPict="0" altText="ゼラチン">
                <anchor moveWithCells="1">
                  <from>
                    <xdr:col>10</xdr:col>
                    <xdr:colOff>0</xdr:colOff>
                    <xdr:row>75</xdr:row>
                    <xdr:rowOff>0</xdr:rowOff>
                  </from>
                  <to>
                    <xdr:col>11</xdr:col>
                    <xdr:colOff>228600</xdr:colOff>
                    <xdr:row>76</xdr:row>
                    <xdr:rowOff>0</xdr:rowOff>
                  </to>
                </anchor>
              </controlPr>
            </control>
          </mc:Choice>
        </mc:AlternateContent>
        <mc:AlternateContent xmlns:mc="http://schemas.openxmlformats.org/markup-compatibility/2006">
          <mc:Choice Requires="x14">
            <control shapeId="50280" r:id="rId81" name="Check Box 11-2">
              <controlPr defaultSize="0" autoFill="0" autoLine="0" autoPict="0">
                <anchor moveWithCells="1">
                  <from>
                    <xdr:col>3</xdr:col>
                    <xdr:colOff>619125</xdr:colOff>
                    <xdr:row>45</xdr:row>
                    <xdr:rowOff>19050</xdr:rowOff>
                  </from>
                  <to>
                    <xdr:col>5</xdr:col>
                    <xdr:colOff>200025</xdr:colOff>
                    <xdr:row>46</xdr:row>
                    <xdr:rowOff>19050</xdr:rowOff>
                  </to>
                </anchor>
              </controlPr>
            </control>
          </mc:Choice>
        </mc:AlternateContent>
        <mc:AlternateContent xmlns:mc="http://schemas.openxmlformats.org/markup-compatibility/2006">
          <mc:Choice Requires="x14">
            <control shapeId="50281" r:id="rId82" name="Option Button 12-1">
              <controlPr defaultSize="0" autoFill="0" autoLine="0" autoPict="0">
                <anchor moveWithCells="1">
                  <from>
                    <xdr:col>3</xdr:col>
                    <xdr:colOff>0</xdr:colOff>
                    <xdr:row>47</xdr:row>
                    <xdr:rowOff>19050</xdr:rowOff>
                  </from>
                  <to>
                    <xdr:col>4</xdr:col>
                    <xdr:colOff>190500</xdr:colOff>
                    <xdr:row>47</xdr:row>
                    <xdr:rowOff>238125</xdr:rowOff>
                  </to>
                </anchor>
              </controlPr>
            </control>
          </mc:Choice>
        </mc:AlternateContent>
        <mc:AlternateContent xmlns:mc="http://schemas.openxmlformats.org/markup-compatibility/2006">
          <mc:Choice Requires="x14">
            <control shapeId="50282" r:id="rId83" name="Option Button 12-2">
              <controlPr defaultSize="0" autoFill="0" autoLine="0" autoPict="0">
                <anchor moveWithCells="1">
                  <from>
                    <xdr:col>6</xdr:col>
                    <xdr:colOff>0</xdr:colOff>
                    <xdr:row>47</xdr:row>
                    <xdr:rowOff>19050</xdr:rowOff>
                  </from>
                  <to>
                    <xdr:col>7</xdr:col>
                    <xdr:colOff>333375</xdr:colOff>
                    <xdr:row>47</xdr:row>
                    <xdr:rowOff>238125</xdr:rowOff>
                  </to>
                </anchor>
              </controlPr>
            </control>
          </mc:Choice>
        </mc:AlternateContent>
        <mc:AlternateContent xmlns:mc="http://schemas.openxmlformats.org/markup-compatibility/2006">
          <mc:Choice Requires="x14">
            <control shapeId="50285" r:id="rId84" name="Group Box 12">
              <controlPr defaultSize="0" print="0" autoFill="0" autoPict="0">
                <anchor moveWithCells="1">
                  <from>
                    <xdr:col>3</xdr:col>
                    <xdr:colOff>0</xdr:colOff>
                    <xdr:row>47</xdr:row>
                    <xdr:rowOff>0</xdr:rowOff>
                  </from>
                  <to>
                    <xdr:col>14</xdr:col>
                    <xdr:colOff>314325</xdr:colOff>
                    <xdr:row>50</xdr:row>
                    <xdr:rowOff>0</xdr:rowOff>
                  </to>
                </anchor>
              </controlPr>
            </control>
          </mc:Choice>
        </mc:AlternateContent>
        <mc:AlternateContent xmlns:mc="http://schemas.openxmlformats.org/markup-compatibility/2006">
          <mc:Choice Requires="x14">
            <control shapeId="50286" r:id="rId85" name="Check Box 12">
              <controlPr defaultSize="0" autoFill="0" autoLine="0" autoPict="0">
                <anchor moveWithCells="1">
                  <from>
                    <xdr:col>3</xdr:col>
                    <xdr:colOff>9525</xdr:colOff>
                    <xdr:row>49</xdr:row>
                    <xdr:rowOff>9525</xdr:rowOff>
                  </from>
                  <to>
                    <xdr:col>4</xdr:col>
                    <xdr:colOff>190500</xdr:colOff>
                    <xdr:row>50</xdr:row>
                    <xdr:rowOff>9525</xdr:rowOff>
                  </to>
                </anchor>
              </controlPr>
            </control>
          </mc:Choice>
        </mc:AlternateContent>
        <mc:AlternateContent xmlns:mc="http://schemas.openxmlformats.org/markup-compatibility/2006">
          <mc:Choice Requires="x14">
            <control shapeId="50287" r:id="rId86" name="Check Box 13">
              <controlPr defaultSize="0" autoFill="0" autoLine="0" autoPict="0">
                <anchor moveWithCells="1">
                  <from>
                    <xdr:col>3</xdr:col>
                    <xdr:colOff>9525</xdr:colOff>
                    <xdr:row>52</xdr:row>
                    <xdr:rowOff>9525</xdr:rowOff>
                  </from>
                  <to>
                    <xdr:col>4</xdr:col>
                    <xdr:colOff>190500</xdr:colOff>
                    <xdr:row>53</xdr:row>
                    <xdr:rowOff>9525</xdr:rowOff>
                  </to>
                </anchor>
              </controlPr>
            </control>
          </mc:Choice>
        </mc:AlternateContent>
        <mc:AlternateContent xmlns:mc="http://schemas.openxmlformats.org/markup-compatibility/2006">
          <mc:Choice Requires="x14">
            <control shapeId="50288" r:id="rId87" name="Option Button 14-2">
              <controlPr defaultSize="0" autoFill="0" autoLine="0" autoPict="0">
                <anchor moveWithCells="1">
                  <from>
                    <xdr:col>6</xdr:col>
                    <xdr:colOff>0</xdr:colOff>
                    <xdr:row>53</xdr:row>
                    <xdr:rowOff>9525</xdr:rowOff>
                  </from>
                  <to>
                    <xdr:col>7</xdr:col>
                    <xdr:colOff>333375</xdr:colOff>
                    <xdr:row>53</xdr:row>
                    <xdr:rowOff>228600</xdr:rowOff>
                  </to>
                </anchor>
              </controlPr>
            </control>
          </mc:Choice>
        </mc:AlternateContent>
        <mc:AlternateContent xmlns:mc="http://schemas.openxmlformats.org/markup-compatibility/2006">
          <mc:Choice Requires="x14">
            <control shapeId="50292" r:id="rId88" name="Group Box 14">
              <controlPr defaultSize="0" autoFill="0" autoPict="0">
                <anchor moveWithCells="1">
                  <from>
                    <xdr:col>3</xdr:col>
                    <xdr:colOff>0</xdr:colOff>
                    <xdr:row>53</xdr:row>
                    <xdr:rowOff>0</xdr:rowOff>
                  </from>
                  <to>
                    <xdr:col>15</xdr:col>
                    <xdr:colOff>0</xdr:colOff>
                    <xdr:row>54</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1454" yWindow="750" count="1">
        <x14:dataValidation type="list" allowBlank="1" showInputMessage="1" showErrorMessage="1" promptTitle="【地場産品基準】" prompt="該当する地場産品基準を選択してください。" xr:uid="{00000000-0002-0000-0000-00002D000000}">
          <x14:formula1>
            <xm:f>リスト_R07!$A$2:$A$20</xm:f>
          </x14:formula1>
          <xm:sqref>E83:N83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E0000"/>
  </sheetPr>
  <dimension ref="A1:AD172"/>
  <sheetViews>
    <sheetView view="pageBreakPreview" zoomScaleNormal="100" zoomScaleSheetLayoutView="100" workbookViewId="0"/>
  </sheetViews>
  <sheetFormatPr defaultColWidth="5.59765625" defaultRowHeight="20.100000000000001" customHeight="1"/>
  <cols>
    <col min="1" max="1" width="5.59765625" style="1"/>
    <col min="2" max="2" width="6.59765625" style="1" customWidth="1"/>
    <col min="3" max="3" width="5.59765625" style="1"/>
    <col min="4" max="4" width="8.73046875" style="1" bestFit="1" customWidth="1"/>
    <col min="5" max="6" width="5.59765625" style="1"/>
    <col min="7" max="8" width="6.86328125" style="1" bestFit="1" customWidth="1"/>
    <col min="9" max="9" width="5.59765625" style="1"/>
    <col min="10" max="10" width="7.1328125" style="1" bestFit="1" customWidth="1"/>
    <col min="11" max="16" width="5.59765625" style="1"/>
    <col min="17" max="17" width="5.59765625" style="31" customWidth="1"/>
    <col min="18" max="18" width="5.59765625" style="16" customWidth="1"/>
    <col min="19" max="26" width="5.59765625" style="16"/>
    <col min="27" max="28" width="5.59765625" style="16" customWidth="1"/>
    <col min="29" max="29" width="5.59765625" style="16"/>
    <col min="30" max="16384" width="5.59765625" style="1"/>
  </cols>
  <sheetData>
    <row r="1" spans="1:20" ht="20.100000000000001" customHeight="1">
      <c r="A1" s="55" t="s">
        <v>74</v>
      </c>
      <c r="B1" s="17"/>
      <c r="C1" s="17"/>
      <c r="D1" s="17"/>
      <c r="E1" s="17"/>
      <c r="F1" s="17"/>
      <c r="G1" s="17"/>
      <c r="H1" s="17"/>
      <c r="I1" s="17"/>
      <c r="J1" s="17"/>
      <c r="K1" s="17"/>
      <c r="L1" s="40" t="str">
        <f>IF(M1="","*入力してください*","")</f>
        <v/>
      </c>
      <c r="M1" s="223" t="s">
        <v>138</v>
      </c>
      <c r="N1" s="224"/>
      <c r="O1" s="224"/>
      <c r="P1" s="224"/>
      <c r="Q1" s="29"/>
      <c r="R1" s="28"/>
    </row>
    <row r="2" spans="1:20" ht="20.100000000000001" customHeight="1">
      <c r="A2" s="253"/>
      <c r="B2" s="253"/>
      <c r="C2" s="17"/>
      <c r="D2" s="17"/>
      <c r="E2" s="17"/>
      <c r="F2" s="17"/>
      <c r="G2" s="17"/>
      <c r="H2" s="17"/>
      <c r="I2" s="17"/>
      <c r="J2" s="17"/>
      <c r="K2" s="17" t="s">
        <v>10</v>
      </c>
      <c r="L2" s="17"/>
      <c r="M2" s="17"/>
      <c r="N2" s="252"/>
      <c r="O2" s="252"/>
      <c r="P2" s="17" t="s">
        <v>9</v>
      </c>
      <c r="Q2" s="29"/>
      <c r="R2" s="28"/>
    </row>
    <row r="3" spans="1:20" ht="20.100000000000001" customHeight="1">
      <c r="A3" s="225" t="s">
        <v>0</v>
      </c>
      <c r="B3" s="225"/>
      <c r="C3" s="225"/>
      <c r="D3" s="225"/>
      <c r="E3" s="225"/>
      <c r="F3" s="225"/>
      <c r="G3" s="225"/>
      <c r="H3" s="225"/>
      <c r="I3" s="225"/>
      <c r="J3" s="225"/>
      <c r="K3" s="225"/>
      <c r="L3" s="225"/>
      <c r="M3" s="225"/>
      <c r="N3" s="225"/>
      <c r="O3" s="225"/>
      <c r="P3" s="225"/>
      <c r="Q3" s="29"/>
      <c r="R3" s="28"/>
    </row>
    <row r="4" spans="1:20" ht="20.100000000000001" customHeight="1">
      <c r="A4" s="17"/>
      <c r="B4" s="17"/>
      <c r="C4" s="17"/>
      <c r="D4" s="17"/>
      <c r="E4" s="17"/>
      <c r="F4" s="17"/>
      <c r="G4" s="17"/>
      <c r="H4" s="17"/>
      <c r="I4" s="17"/>
      <c r="J4" s="17"/>
      <c r="K4" s="17"/>
      <c r="L4" s="17"/>
      <c r="M4" s="17"/>
      <c r="N4" s="17"/>
      <c r="O4" s="17"/>
      <c r="P4" s="17"/>
      <c r="Q4" s="29"/>
      <c r="R4" s="28"/>
    </row>
    <row r="5" spans="1:20" ht="20.100000000000001" customHeight="1">
      <c r="A5" s="17" t="s">
        <v>1</v>
      </c>
      <c r="B5" s="17"/>
      <c r="C5" s="17"/>
      <c r="D5" s="17"/>
      <c r="E5" s="17"/>
      <c r="F5" s="17"/>
      <c r="G5" s="17"/>
      <c r="H5" s="17"/>
      <c r="I5" s="17"/>
      <c r="J5" s="17"/>
      <c r="K5" s="17"/>
      <c r="L5" s="17"/>
      <c r="M5" s="17"/>
      <c r="N5" s="17"/>
      <c r="O5" s="17"/>
      <c r="P5" s="17"/>
      <c r="Q5" s="29"/>
      <c r="R5" s="28"/>
    </row>
    <row r="6" spans="1:20" ht="20.100000000000001" customHeight="1">
      <c r="A6" s="17"/>
      <c r="B6" s="17"/>
      <c r="C6" s="17"/>
      <c r="D6" s="17"/>
      <c r="E6" s="17"/>
      <c r="F6" s="17"/>
      <c r="G6" s="17"/>
      <c r="H6" s="17"/>
      <c r="I6" s="17"/>
      <c r="J6" s="17"/>
      <c r="K6" s="39" t="str">
        <f>IF(R6=FALSE,"*入力してください*","")</f>
        <v/>
      </c>
      <c r="L6" s="17"/>
      <c r="M6" s="17"/>
      <c r="N6" s="17"/>
      <c r="O6" s="17"/>
      <c r="P6" s="17"/>
      <c r="Q6" s="29"/>
      <c r="R6" s="16" t="b">
        <f>AND(R7:R11)</f>
        <v>1</v>
      </c>
    </row>
    <row r="7" spans="1:20" ht="20.100000000000001" customHeight="1">
      <c r="A7" s="17"/>
      <c r="B7" s="17"/>
      <c r="C7" s="17"/>
      <c r="D7" s="17"/>
      <c r="E7" s="17"/>
      <c r="F7" s="17"/>
      <c r="G7" s="17"/>
      <c r="H7" s="17"/>
      <c r="I7" s="17" t="s">
        <v>2</v>
      </c>
      <c r="J7" s="17"/>
      <c r="K7" s="179" t="s">
        <v>140</v>
      </c>
      <c r="L7" s="179"/>
      <c r="M7" s="179"/>
      <c r="N7" s="179"/>
      <c r="O7" s="179"/>
      <c r="P7" s="179"/>
      <c r="Q7" s="29"/>
      <c r="R7" s="16" t="b">
        <f>IF(K7="",FALSE,TRUE)</f>
        <v>1</v>
      </c>
    </row>
    <row r="8" spans="1:20" ht="20.100000000000001" customHeight="1">
      <c r="A8" s="17"/>
      <c r="B8" s="17"/>
      <c r="C8" s="17"/>
      <c r="D8" s="17"/>
      <c r="E8" s="17"/>
      <c r="F8" s="17"/>
      <c r="G8" s="17"/>
      <c r="H8" s="17"/>
      <c r="I8" s="17" t="s">
        <v>3</v>
      </c>
      <c r="J8" s="17"/>
      <c r="K8" s="179" t="s">
        <v>141</v>
      </c>
      <c r="L8" s="179"/>
      <c r="M8" s="179"/>
      <c r="N8" s="179"/>
      <c r="O8" s="179"/>
      <c r="P8" s="179"/>
      <c r="Q8" s="29"/>
      <c r="R8" s="16" t="b">
        <f>IF(K8="",FALSE,TRUE)</f>
        <v>1</v>
      </c>
    </row>
    <row r="9" spans="1:20" ht="20.100000000000001" customHeight="1">
      <c r="A9" s="17"/>
      <c r="B9" s="17"/>
      <c r="C9" s="17"/>
      <c r="D9" s="17"/>
      <c r="E9" s="17"/>
      <c r="F9" s="17"/>
      <c r="G9" s="17"/>
      <c r="H9" s="17"/>
      <c r="I9" s="17" t="s">
        <v>4</v>
      </c>
      <c r="J9" s="17"/>
      <c r="K9" s="179" t="s">
        <v>142</v>
      </c>
      <c r="L9" s="179"/>
      <c r="M9" s="179"/>
      <c r="N9" s="179"/>
      <c r="O9" s="18"/>
      <c r="P9" s="18"/>
      <c r="Q9" s="29"/>
      <c r="R9" s="16" t="b">
        <f>IF(K9="",FALSE,TRUE)</f>
        <v>1</v>
      </c>
    </row>
    <row r="10" spans="1:20" ht="20.100000000000001" customHeight="1">
      <c r="A10" s="17"/>
      <c r="B10" s="17"/>
      <c r="C10" s="17"/>
      <c r="D10" s="17"/>
      <c r="E10" s="17"/>
      <c r="F10" s="17"/>
      <c r="G10" s="17"/>
      <c r="H10" s="17"/>
      <c r="I10" s="17" t="s">
        <v>5</v>
      </c>
      <c r="J10" s="17"/>
      <c r="K10" s="179" t="s">
        <v>143</v>
      </c>
      <c r="L10" s="179"/>
      <c r="M10" s="179"/>
      <c r="N10" s="179"/>
      <c r="O10" s="179"/>
      <c r="P10" s="179"/>
      <c r="Q10" s="29"/>
      <c r="R10" s="16" t="b">
        <f>IF(K10="",FALSE,TRUE)</f>
        <v>1</v>
      </c>
    </row>
    <row r="11" spans="1:20" ht="20.100000000000001" customHeight="1" thickBot="1">
      <c r="A11" s="17"/>
      <c r="B11" s="17"/>
      <c r="C11" s="17"/>
      <c r="D11" s="17"/>
      <c r="E11" s="17"/>
      <c r="F11" s="17"/>
      <c r="G11" s="17"/>
      <c r="H11" s="17"/>
      <c r="I11" s="17" t="s">
        <v>6</v>
      </c>
      <c r="J11" s="17"/>
      <c r="K11" s="179" t="s">
        <v>144</v>
      </c>
      <c r="L11" s="179"/>
      <c r="M11" s="179"/>
      <c r="N11" s="179"/>
      <c r="O11" s="179"/>
      <c r="P11" s="179"/>
      <c r="Q11" s="29"/>
      <c r="R11" s="16" t="b">
        <f>IF(K11="",FALSE,TRUE)</f>
        <v>1</v>
      </c>
    </row>
    <row r="12" spans="1:20" ht="20.100000000000001" customHeight="1" thickBot="1">
      <c r="A12" s="231" t="s">
        <v>139</v>
      </c>
      <c r="B12" s="232"/>
      <c r="C12" s="232"/>
      <c r="D12" s="232"/>
      <c r="E12" s="233"/>
      <c r="F12" s="17"/>
      <c r="G12" s="17"/>
      <c r="H12" s="17"/>
      <c r="I12" s="17"/>
      <c r="J12" s="17"/>
      <c r="K12" s="17"/>
      <c r="L12" s="17"/>
      <c r="M12" s="17"/>
      <c r="N12" s="17"/>
      <c r="O12" s="17"/>
      <c r="P12" s="17"/>
      <c r="Q12" s="29"/>
      <c r="R12" s="28"/>
    </row>
    <row r="13" spans="1:20" ht="20.100000000000001" customHeight="1">
      <c r="A13" s="180" t="s">
        <v>24</v>
      </c>
      <c r="B13" s="180"/>
      <c r="C13" s="180"/>
      <c r="D13" s="180"/>
      <c r="E13" s="180"/>
      <c r="F13" s="180"/>
      <c r="G13" s="180"/>
      <c r="H13" s="180"/>
      <c r="I13" s="180"/>
      <c r="J13" s="180"/>
      <c r="K13" s="180"/>
      <c r="L13" s="180"/>
      <c r="M13" s="180"/>
      <c r="N13" s="180"/>
      <c r="O13" s="180"/>
      <c r="P13" s="180"/>
      <c r="Q13" s="29"/>
      <c r="R13" s="28"/>
      <c r="T13" s="16">
        <f>I29/D21/10</f>
        <v>26.666666666666668</v>
      </c>
    </row>
    <row r="14" spans="1:20" ht="20.100000000000001" customHeight="1">
      <c r="A14" s="180"/>
      <c r="B14" s="180"/>
      <c r="C14" s="180"/>
      <c r="D14" s="180"/>
      <c r="E14" s="180"/>
      <c r="F14" s="180"/>
      <c r="G14" s="180"/>
      <c r="H14" s="180"/>
      <c r="I14" s="180"/>
      <c r="J14" s="180"/>
      <c r="K14" s="180"/>
      <c r="L14" s="180"/>
      <c r="M14" s="180"/>
      <c r="N14" s="180"/>
      <c r="O14" s="180"/>
      <c r="P14" s="180"/>
      <c r="Q14" s="29"/>
      <c r="R14" s="28"/>
    </row>
    <row r="15" spans="1:20" ht="20.100000000000001" customHeight="1">
      <c r="A15" s="181"/>
      <c r="B15" s="181"/>
      <c r="C15" s="181"/>
      <c r="D15" s="181"/>
      <c r="E15" s="181"/>
      <c r="F15" s="181"/>
      <c r="G15" s="181"/>
      <c r="H15" s="181"/>
      <c r="I15" s="181"/>
      <c r="J15" s="181"/>
      <c r="K15" s="181"/>
      <c r="L15" s="181"/>
      <c r="M15" s="181"/>
      <c r="N15" s="181"/>
      <c r="O15" s="181"/>
      <c r="P15" s="181"/>
      <c r="Q15" s="29"/>
      <c r="R15" s="44"/>
    </row>
    <row r="16" spans="1:20" ht="18" customHeight="1">
      <c r="A16" s="182" t="str">
        <f>IF(R16=0,"*入力してください*","")</f>
        <v/>
      </c>
      <c r="B16" s="183"/>
      <c r="C16" s="184"/>
      <c r="D16" s="185" t="s">
        <v>145</v>
      </c>
      <c r="E16" s="186"/>
      <c r="F16" s="186"/>
      <c r="G16" s="186"/>
      <c r="H16" s="186"/>
      <c r="I16" s="186"/>
      <c r="J16" s="186"/>
      <c r="K16" s="186"/>
      <c r="L16" s="186"/>
      <c r="M16" s="186"/>
      <c r="N16" s="186"/>
      <c r="O16" s="186"/>
      <c r="P16" s="187"/>
      <c r="Q16" s="30" t="s">
        <v>33</v>
      </c>
      <c r="R16" s="27">
        <f>LEN(D16)</f>
        <v>36</v>
      </c>
    </row>
    <row r="17" spans="1:29" ht="18" customHeight="1">
      <c r="A17" s="191"/>
      <c r="B17" s="192"/>
      <c r="C17" s="193"/>
      <c r="D17" s="188"/>
      <c r="E17" s="189"/>
      <c r="F17" s="189"/>
      <c r="G17" s="189"/>
      <c r="H17" s="189"/>
      <c r="I17" s="189"/>
      <c r="J17" s="189"/>
      <c r="K17" s="189"/>
      <c r="L17" s="189"/>
      <c r="M17" s="189"/>
      <c r="N17" s="189"/>
      <c r="O17" s="189"/>
      <c r="P17" s="190"/>
      <c r="Q17" s="29"/>
      <c r="R17" s="28"/>
      <c r="S17" s="16" t="s">
        <v>73</v>
      </c>
      <c r="T17" s="16" t="s">
        <v>62</v>
      </c>
      <c r="U17" s="16" t="s">
        <v>76</v>
      </c>
    </row>
    <row r="18" spans="1:29" ht="20.100000000000001" customHeight="1">
      <c r="A18" s="234" t="s">
        <v>109</v>
      </c>
      <c r="B18" s="235"/>
      <c r="C18" s="236"/>
      <c r="D18" s="243" t="s">
        <v>146</v>
      </c>
      <c r="E18" s="244"/>
      <c r="F18" s="244"/>
      <c r="G18" s="244"/>
      <c r="H18" s="244"/>
      <c r="I18" s="244"/>
      <c r="J18" s="244"/>
      <c r="K18" s="244"/>
      <c r="L18" s="244"/>
      <c r="M18" s="244"/>
      <c r="N18" s="244"/>
      <c r="O18" s="244"/>
      <c r="P18" s="245"/>
      <c r="Q18" s="30" t="s">
        <v>33</v>
      </c>
      <c r="R18" s="27">
        <f>LEN(D18)</f>
        <v>35</v>
      </c>
      <c r="S18" s="16" t="s">
        <v>63</v>
      </c>
      <c r="T18" s="16" t="s">
        <v>63</v>
      </c>
      <c r="U18" s="16" t="s">
        <v>63</v>
      </c>
    </row>
    <row r="19" spans="1:29" ht="15.6" customHeight="1">
      <c r="A19" s="246" t="str">
        <f>IF(R19=0,"*入力してください*","")</f>
        <v/>
      </c>
      <c r="B19" s="247"/>
      <c r="C19" s="248"/>
      <c r="D19" s="237" t="s">
        <v>136</v>
      </c>
      <c r="E19" s="238"/>
      <c r="F19" s="238"/>
      <c r="G19" s="238"/>
      <c r="H19" s="238"/>
      <c r="I19" s="238"/>
      <c r="J19" s="238"/>
      <c r="K19" s="238"/>
      <c r="L19" s="238"/>
      <c r="M19" s="238"/>
      <c r="N19" s="238"/>
      <c r="O19" s="238"/>
      <c r="P19" s="239"/>
      <c r="Q19" s="30" t="s">
        <v>33</v>
      </c>
      <c r="R19" s="27">
        <f>LEN(D19)</f>
        <v>10</v>
      </c>
      <c r="S19" s="16">
        <f>ROUNDUP(T19/2,0)*2</f>
        <v>60</v>
      </c>
      <c r="T19" s="16">
        <f>ROUNDUP(I29/270,0)</f>
        <v>60</v>
      </c>
      <c r="U19" s="16">
        <f>ROUNDUP(T19/10,0)*10</f>
        <v>60</v>
      </c>
    </row>
    <row r="20" spans="1:29" ht="15.6" customHeight="1">
      <c r="A20" s="249"/>
      <c r="B20" s="250"/>
      <c r="C20" s="251"/>
      <c r="D20" s="240"/>
      <c r="E20" s="241"/>
      <c r="F20" s="241"/>
      <c r="G20" s="241"/>
      <c r="H20" s="241"/>
      <c r="I20" s="241"/>
      <c r="J20" s="241"/>
      <c r="K20" s="241"/>
      <c r="L20" s="241"/>
      <c r="M20" s="241"/>
      <c r="N20" s="241"/>
      <c r="O20" s="241"/>
      <c r="P20" s="242"/>
      <c r="Q20" s="29"/>
      <c r="R20" s="15" t="b">
        <v>0</v>
      </c>
      <c r="T20" s="58">
        <f>IF(OR(AND(R20=TRUE,N22=""),AND(R20&lt;&gt;TRUE,N22&lt;&gt;"")),"Err",0)</f>
        <v>0</v>
      </c>
      <c r="W20" s="254" t="s">
        <v>60</v>
      </c>
      <c r="X20" s="254"/>
      <c r="Y20" s="254"/>
      <c r="Z20" s="254" t="s">
        <v>59</v>
      </c>
      <c r="AA20" s="254"/>
      <c r="AB20" s="254"/>
    </row>
    <row r="21" spans="1:29" ht="20.100000000000001" customHeight="1" thickBot="1">
      <c r="A21" s="226" t="str">
        <f>IF(AND(D21=0,E22=0),"*入力してください*","")</f>
        <v/>
      </c>
      <c r="B21" s="227"/>
      <c r="C21" s="227"/>
      <c r="D21" s="228">
        <f>T19</f>
        <v>60</v>
      </c>
      <c r="E21" s="229"/>
      <c r="F21" s="118" t="s">
        <v>7</v>
      </c>
      <c r="G21" s="119"/>
      <c r="H21" s="26" t="s">
        <v>8</v>
      </c>
      <c r="I21" s="230">
        <v>5</v>
      </c>
      <c r="J21" s="230"/>
      <c r="K21" s="17" t="s">
        <v>17</v>
      </c>
      <c r="L21" s="17"/>
      <c r="M21" s="17"/>
      <c r="N21" s="17"/>
      <c r="O21" s="17"/>
      <c r="P21" s="24"/>
      <c r="Q21" s="121" t="s">
        <v>125</v>
      </c>
      <c r="R21" s="28"/>
      <c r="T21" s="16" t="str">
        <f>IF($R$30=1,"佐川",IF($R$30=2,"ヤマト",IF($R$30=3,"ゆうパック","-")))</f>
        <v>ゆうパック</v>
      </c>
      <c r="U21" s="49">
        <f>VLOOKUP($T$21,$V$22:$AB$24,4,FALSE)</f>
        <v>1830</v>
      </c>
      <c r="V21" s="49" t="e">
        <f>IF(#REF!=TRUE,VLOOKUP($T$21,$V$22:$AB$24,7,FALSE),0)</f>
        <v>#REF!</v>
      </c>
      <c r="W21" s="78" t="s">
        <v>51</v>
      </c>
      <c r="X21" s="78" t="s">
        <v>52</v>
      </c>
      <c r="Y21" s="78" t="s">
        <v>61</v>
      </c>
      <c r="Z21" s="78" t="s">
        <v>51</v>
      </c>
      <c r="AA21" s="78" t="s">
        <v>52</v>
      </c>
      <c r="AB21" s="78" t="s">
        <v>61</v>
      </c>
    </row>
    <row r="22" spans="1:29" ht="19.5" customHeight="1">
      <c r="A22" s="191"/>
      <c r="B22" s="192"/>
      <c r="C22" s="193"/>
      <c r="D22" s="120" t="s">
        <v>130</v>
      </c>
      <c r="E22" s="209"/>
      <c r="F22" s="209"/>
      <c r="G22" s="210" t="s">
        <v>126</v>
      </c>
      <c r="H22" s="210"/>
      <c r="I22" s="210"/>
      <c r="J22" s="210"/>
      <c r="K22" s="210"/>
      <c r="L22" s="210"/>
      <c r="M22" s="210"/>
      <c r="N22" s="210"/>
      <c r="O22" s="210"/>
      <c r="P22" s="211"/>
      <c r="Q22" s="122" t="s">
        <v>128</v>
      </c>
      <c r="R22" s="51"/>
      <c r="T22" s="46">
        <f>IF($R$30=1,宅配料金!A3,IF($R$30=2,宅配料金!A10,IF($R$30=3,宅配料金!A18,60)))</f>
        <v>60</v>
      </c>
      <c r="U22" s="46" t="str">
        <f>IF($R$30=1,宅配料金!B3,IF($R$30=2,宅配料金!B10,IF($R$30=3,"該当なし",2)))</f>
        <v>該当なし</v>
      </c>
      <c r="V22" s="16" t="s">
        <v>57</v>
      </c>
      <c r="W22" s="49">
        <f>VLOOKUP($H$32,佐川・サ,3,FALSE)</f>
        <v>1400</v>
      </c>
      <c r="X22" s="49">
        <f>VLOOKUP($M$32,佐川・重,2,FALSE)</f>
        <v>2450</v>
      </c>
      <c r="Y22" s="50">
        <f>MAX(W22:X22)</f>
        <v>2450</v>
      </c>
      <c r="Z22" s="49">
        <f>VLOOKUP($H$32,佐川・サ,4,FALSE)</f>
        <v>330</v>
      </c>
      <c r="AA22" s="49" t="str">
        <f>VLOOKUP($M$32,佐川・重,3,FALSE)</f>
        <v>該当なし</v>
      </c>
      <c r="AB22" s="50">
        <f>MAX(Z22:AA22)</f>
        <v>330</v>
      </c>
    </row>
    <row r="23" spans="1:29" ht="20.100000000000001" customHeight="1">
      <c r="A23" s="182" t="str">
        <f>IF(OR(I24=0,I27=0),"*入力してください*","")</f>
        <v/>
      </c>
      <c r="B23" s="183"/>
      <c r="C23" s="184"/>
      <c r="D23" s="255" t="s">
        <v>11</v>
      </c>
      <c r="E23" s="256"/>
      <c r="F23" s="256"/>
      <c r="G23" s="256"/>
      <c r="H23" s="257"/>
      <c r="I23" s="255" t="s">
        <v>12</v>
      </c>
      <c r="J23" s="256"/>
      <c r="K23" s="256"/>
      <c r="L23" s="256"/>
      <c r="M23" s="257"/>
      <c r="N23" s="258" t="s">
        <v>82</v>
      </c>
      <c r="O23" s="258"/>
      <c r="P23" s="259"/>
      <c r="Q23" s="122" t="s">
        <v>129</v>
      </c>
      <c r="R23" s="28"/>
      <c r="T23" s="47">
        <f>IF($R$30=1,宅配料金!A4,IF($R$30=2,宅配料金!A11,IF($R$30=3,宅配料金!A20,80)))</f>
        <v>80</v>
      </c>
      <c r="U23" s="47" t="str">
        <f>IF($R$30=1,宅配料金!B4,IF($R$30=2,宅配料金!B11,IF($R$30=3,"該当なし",5)))</f>
        <v>該当なし</v>
      </c>
      <c r="V23" s="16" t="s">
        <v>58</v>
      </c>
      <c r="W23" s="49">
        <f>VLOOKUP($H$32,ヤマト・サ,3,FALSE)</f>
        <v>1480</v>
      </c>
      <c r="X23" s="49" t="e">
        <f>VLOOKUP($M$32,ヤマト・重,2,FALSE)</f>
        <v>#N/A</v>
      </c>
      <c r="Y23" s="50" t="e">
        <f>MAX(W23:X23)</f>
        <v>#N/A</v>
      </c>
      <c r="Z23" s="49">
        <f>VLOOKUP($H$32,ヤマト・サ,4,FALSE)</f>
        <v>220</v>
      </c>
      <c r="AA23" s="49" t="e">
        <f>VLOOKUP($M$32,ヤマト・重,3,FALSE)</f>
        <v>#N/A</v>
      </c>
      <c r="AB23" s="50" t="e">
        <f>MAX(Z23:AA23)</f>
        <v>#N/A</v>
      </c>
    </row>
    <row r="24" spans="1:29" ht="20.100000000000001" customHeight="1">
      <c r="A24" s="278" t="s">
        <v>110</v>
      </c>
      <c r="B24" s="279"/>
      <c r="C24" s="280"/>
      <c r="D24" s="200" t="s">
        <v>131</v>
      </c>
      <c r="E24" s="203" t="s">
        <v>78</v>
      </c>
      <c r="F24" s="204"/>
      <c r="G24" s="204"/>
      <c r="H24" s="205"/>
      <c r="I24" s="338">
        <v>3000</v>
      </c>
      <c r="J24" s="219"/>
      <c r="K24" s="89" t="s">
        <v>14</v>
      </c>
      <c r="L24" s="260"/>
      <c r="M24" s="261"/>
      <c r="N24" s="219">
        <v>3500</v>
      </c>
      <c r="O24" s="219"/>
      <c r="P24" s="19" t="s">
        <v>14</v>
      </c>
      <c r="Q24" s="122" t="s">
        <v>127</v>
      </c>
      <c r="R24" s="28"/>
      <c r="T24" s="47">
        <f>IF($R$30=1,宅配料金!A5,IF($R$30=2,宅配料金!A12,IF($R$30=3,宅配料金!A22,100)))</f>
        <v>100</v>
      </c>
      <c r="U24" s="47" t="str">
        <f>IF($R$30=1,宅配料金!B5,IF($R$30=2,宅配料金!B12,IF($R$30=3,"該当なし",10)))</f>
        <v>該当なし</v>
      </c>
      <c r="V24" s="16" t="s">
        <v>50</v>
      </c>
      <c r="W24" s="49">
        <f>VLOOKUP($H$32,ゆうパック・サ,3,FALSE)</f>
        <v>1310</v>
      </c>
      <c r="X24" s="49">
        <f>VLOOKUP($M$32,ゆうパック・重,2,FALSE)</f>
        <v>1610</v>
      </c>
      <c r="Y24" s="60">
        <f>VLOOKUP($H$32+$M$32,宅配料金!$J$18:$K$33,2,FALSE)</f>
        <v>1830</v>
      </c>
      <c r="Z24" s="49">
        <f>VLOOKUP($H$32,ゆうパック・サ,4,FALSE)</f>
        <v>360</v>
      </c>
      <c r="AA24" s="49">
        <f>VLOOKUP($M$32,ゆうパック・重,3,FALSE)</f>
        <v>225</v>
      </c>
      <c r="AB24" s="50">
        <f>MAX(Z24:AA24)</f>
        <v>360</v>
      </c>
    </row>
    <row r="25" spans="1:29" ht="20.100000000000001" customHeight="1">
      <c r="A25" s="278"/>
      <c r="B25" s="279"/>
      <c r="C25" s="280"/>
      <c r="D25" s="201"/>
      <c r="E25" s="206" t="s">
        <v>80</v>
      </c>
      <c r="F25" s="207"/>
      <c r="G25" s="207"/>
      <c r="H25" s="208"/>
      <c r="I25" s="339">
        <v>200</v>
      </c>
      <c r="J25" s="220"/>
      <c r="K25" s="90" t="s">
        <v>14</v>
      </c>
      <c r="L25" s="215"/>
      <c r="M25" s="216"/>
      <c r="N25" s="220">
        <v>200</v>
      </c>
      <c r="O25" s="220"/>
      <c r="P25" s="22" t="s">
        <v>14</v>
      </c>
      <c r="Q25" s="29"/>
      <c r="R25" s="28"/>
      <c r="T25" s="47">
        <f>IF($R$30=1,"該当なし",IF($R$30=2,宅配料金!A13,IF($R$30=3,宅配料金!A24,120)))</f>
        <v>120</v>
      </c>
      <c r="U25" s="47" t="str">
        <f>IF($R$30=1,"該当なし",IF($R$30=2,宅配料金!B13,IF($R$30=3,"該当なし",15)))</f>
        <v>該当なし</v>
      </c>
    </row>
    <row r="26" spans="1:29" ht="20.100000000000001" customHeight="1">
      <c r="A26" s="278"/>
      <c r="B26" s="279"/>
      <c r="C26" s="280"/>
      <c r="D26" s="201"/>
      <c r="E26" s="194"/>
      <c r="F26" s="195"/>
      <c r="G26" s="195"/>
      <c r="H26" s="196"/>
      <c r="I26" s="340"/>
      <c r="J26" s="221"/>
      <c r="K26" s="91" t="s">
        <v>14</v>
      </c>
      <c r="L26" s="217"/>
      <c r="M26" s="218"/>
      <c r="N26" s="221"/>
      <c r="O26" s="221"/>
      <c r="P26" s="22" t="s">
        <v>14</v>
      </c>
      <c r="Q26" s="29"/>
      <c r="R26" s="28"/>
      <c r="T26" s="47">
        <f>IF($R$30=1,宅配料金!A6,IF($R$30=2,宅配料金!A14,IF($R$30=3,宅配料金!A26,140)))</f>
        <v>140</v>
      </c>
      <c r="U26" s="47" t="str">
        <f>IF($R$30=1,宅配料金!B6,IF($R$30=2,宅配料金!B14,IF($R$30=3,"該当なし",20)))</f>
        <v>該当なし</v>
      </c>
    </row>
    <row r="27" spans="1:29" ht="20.100000000000001" customHeight="1">
      <c r="A27" s="278"/>
      <c r="B27" s="279"/>
      <c r="C27" s="280"/>
      <c r="D27" s="202"/>
      <c r="E27" s="197" t="s">
        <v>13</v>
      </c>
      <c r="F27" s="198"/>
      <c r="G27" s="198"/>
      <c r="H27" s="199"/>
      <c r="I27" s="274">
        <f>SUM(I24:J26)</f>
        <v>3200</v>
      </c>
      <c r="J27" s="275"/>
      <c r="K27" s="79" t="s">
        <v>14</v>
      </c>
      <c r="L27" s="212"/>
      <c r="M27" s="213"/>
      <c r="N27" s="275">
        <f>SUM(N24:O26)</f>
        <v>3700</v>
      </c>
      <c r="O27" s="275"/>
      <c r="P27" s="21" t="s">
        <v>14</v>
      </c>
      <c r="Q27" s="29" t="s">
        <v>64</v>
      </c>
      <c r="R27" s="51">
        <f>IFERROR(I29/(D21*1000),0)</f>
        <v>0.26666666666666666</v>
      </c>
      <c r="T27" s="47">
        <f>IF($R$30=1,宅配料金!A7,IF($R$30=2,宅配料金!A15,IF($R$30=3,宅配料金!A28,160)))</f>
        <v>160</v>
      </c>
      <c r="U27" s="47" t="str">
        <f>IF($R$30=1,"該当なし",IF($R$30=2,宅配料金!B15,IF($R$30=3,"該当なし",25)))</f>
        <v>該当なし</v>
      </c>
    </row>
    <row r="28" spans="1:29" ht="20.100000000000001" customHeight="1">
      <c r="A28" s="278"/>
      <c r="B28" s="279"/>
      <c r="C28" s="280"/>
      <c r="D28" s="197" t="s">
        <v>15</v>
      </c>
      <c r="E28" s="198"/>
      <c r="F28" s="198"/>
      <c r="G28" s="198"/>
      <c r="H28" s="199"/>
      <c r="I28" s="341">
        <f>IF(I21="",1,I21)</f>
        <v>5</v>
      </c>
      <c r="J28" s="214"/>
      <c r="K28" s="79" t="s">
        <v>16</v>
      </c>
      <c r="L28" s="212"/>
      <c r="M28" s="213"/>
      <c r="N28" s="214">
        <f>IF(I21="",1,I21)</f>
        <v>5</v>
      </c>
      <c r="O28" s="214"/>
      <c r="P28" s="21" t="s">
        <v>16</v>
      </c>
      <c r="Q28" s="29"/>
      <c r="R28" s="51"/>
      <c r="T28" s="48">
        <f>IF($R$30=1,"該当なし",IF($R$30=2,"該当なし",IF($R$30=3,宅配料金!A30,170)))</f>
        <v>170</v>
      </c>
      <c r="U28" s="47">
        <f>IF($R$30=1,宅配料金!B7,IF($R$30=2,"該当なし",IF($R$30=3,宅配料金!B19,30)))</f>
        <v>30</v>
      </c>
    </row>
    <row r="29" spans="1:29" ht="20.100000000000001" customHeight="1">
      <c r="A29" s="281"/>
      <c r="B29" s="282"/>
      <c r="C29" s="283"/>
      <c r="D29" s="270" t="s">
        <v>81</v>
      </c>
      <c r="E29" s="271"/>
      <c r="F29" s="271"/>
      <c r="G29" s="271"/>
      <c r="H29" s="272"/>
      <c r="I29" s="274">
        <f>I27*I28</f>
        <v>16000</v>
      </c>
      <c r="J29" s="275"/>
      <c r="K29" s="79" t="s">
        <v>14</v>
      </c>
      <c r="L29" s="276">
        <f>IFERROR(I29/(D21*1000),0)</f>
        <v>0.26666666666666666</v>
      </c>
      <c r="M29" s="277"/>
      <c r="N29" s="275">
        <f>N27*N28</f>
        <v>18500</v>
      </c>
      <c r="O29" s="275"/>
      <c r="P29" s="21" t="s">
        <v>14</v>
      </c>
      <c r="Q29" s="29"/>
      <c r="R29" s="16" t="b">
        <f>OR(S36,T36,U36)</f>
        <v>1</v>
      </c>
      <c r="T29" s="48" t="str">
        <f>IF($R$30=1,"該当なし",IF($R$30=2,"該当なし",IF($R$30=3,"該当なし")))</f>
        <v>該当なし</v>
      </c>
      <c r="U29" s="47" t="str">
        <f t="shared" ref="U29:U35" si="0">IF($R$30=1,"該当なし",IF($R$30=2,"該当なし",IF($R$30=3,"該当なし")))</f>
        <v>該当なし</v>
      </c>
      <c r="Y29" s="222"/>
      <c r="Z29" s="222"/>
      <c r="AA29" s="222"/>
      <c r="AB29" s="222"/>
      <c r="AC29" s="222"/>
    </row>
    <row r="30" spans="1:29" ht="20.100000000000001" customHeight="1">
      <c r="A30" s="182" t="str">
        <f>IF(T38=TRUE,"",IF(OR(R29=FALSE,R30=0,H32="",M32=""),"*入力してください*",""))</f>
        <v/>
      </c>
      <c r="B30" s="183"/>
      <c r="C30" s="184"/>
      <c r="D30" s="4"/>
      <c r="E30" s="7"/>
      <c r="F30" s="87"/>
      <c r="G30" s="7"/>
      <c r="H30" s="7"/>
      <c r="I30" s="87"/>
      <c r="J30" s="7"/>
      <c r="K30" s="7"/>
      <c r="L30" s="87" t="s">
        <v>29</v>
      </c>
      <c r="M30" s="87"/>
      <c r="N30" s="273"/>
      <c r="O30" s="273"/>
      <c r="P30" s="23" t="s">
        <v>28</v>
      </c>
      <c r="Q30" s="29" t="s">
        <v>32</v>
      </c>
      <c r="R30" s="15">
        <v>3</v>
      </c>
      <c r="T30" s="48" t="str">
        <f t="shared" ref="T30:T35" si="1">IF($R$30=1,"該当なし",IF($R$30=2,"該当なし",IF($R$30=3,"該当なし")))</f>
        <v>該当なし</v>
      </c>
      <c r="U30" s="47" t="str">
        <f t="shared" si="0"/>
        <v>該当なし</v>
      </c>
    </row>
    <row r="31" spans="1:29" ht="20.100000000000001" customHeight="1">
      <c r="A31" s="191" t="s">
        <v>111</v>
      </c>
      <c r="B31" s="192"/>
      <c r="C31" s="193"/>
      <c r="D31" s="5"/>
      <c r="E31" s="9"/>
      <c r="F31" s="17"/>
      <c r="G31" s="9"/>
      <c r="H31" s="9"/>
      <c r="I31" s="17"/>
      <c r="J31" s="9"/>
      <c r="K31" s="9"/>
      <c r="L31" s="17"/>
      <c r="M31" s="9"/>
      <c r="N31" s="9"/>
      <c r="O31" s="262"/>
      <c r="P31" s="263"/>
      <c r="Q31" s="53"/>
      <c r="R31" s="54"/>
      <c r="T31" s="48" t="str">
        <f t="shared" si="1"/>
        <v>該当なし</v>
      </c>
      <c r="U31" s="47" t="str">
        <f t="shared" si="0"/>
        <v>該当なし</v>
      </c>
    </row>
    <row r="32" spans="1:29" ht="20.100000000000001" customHeight="1">
      <c r="A32" s="264" t="str">
        <f>IF(AND(T38=TRUE,OR(R29=TRUE,R30&lt;&gt;0,H32&lt;&gt;"",M32&lt;&gt;"")),"入力に矛盾があります。","")</f>
        <v/>
      </c>
      <c r="B32" s="265"/>
      <c r="C32" s="266"/>
      <c r="D32" s="267" t="s">
        <v>41</v>
      </c>
      <c r="E32" s="268"/>
      <c r="F32" s="268"/>
      <c r="G32" s="32" t="s">
        <v>21</v>
      </c>
      <c r="H32" s="43">
        <v>80</v>
      </c>
      <c r="I32" s="85" t="s">
        <v>30</v>
      </c>
      <c r="J32" s="269" t="s">
        <v>40</v>
      </c>
      <c r="K32" s="269"/>
      <c r="L32" s="32" t="s">
        <v>21</v>
      </c>
      <c r="M32" s="43">
        <v>30</v>
      </c>
      <c r="N32" s="85" t="s">
        <v>31</v>
      </c>
      <c r="O32" s="33"/>
      <c r="P32" s="34"/>
      <c r="Q32" s="29" t="s">
        <v>32</v>
      </c>
      <c r="R32" s="15">
        <v>1</v>
      </c>
      <c r="T32" s="48" t="str">
        <f t="shared" si="1"/>
        <v>該当なし</v>
      </c>
      <c r="U32" s="47" t="str">
        <f t="shared" si="0"/>
        <v>該当なし</v>
      </c>
    </row>
    <row r="33" spans="1:25" ht="20.100000000000001" customHeight="1">
      <c r="A33" s="182" t="str">
        <f>IF(R32=0,"*入力してください*","")</f>
        <v/>
      </c>
      <c r="B33" s="183"/>
      <c r="C33" s="184"/>
      <c r="D33" s="4"/>
      <c r="E33" s="7"/>
      <c r="F33" s="87"/>
      <c r="G33" s="7"/>
      <c r="H33" s="7"/>
      <c r="I33" s="87"/>
      <c r="J33" s="87"/>
      <c r="K33" s="87"/>
      <c r="L33" s="87"/>
      <c r="M33" s="87"/>
      <c r="N33" s="87"/>
      <c r="O33" s="87"/>
      <c r="P33" s="23"/>
      <c r="Q33" s="30"/>
      <c r="R33" s="44"/>
      <c r="T33" s="48" t="str">
        <f t="shared" si="1"/>
        <v>該当なし</v>
      </c>
      <c r="U33" s="47" t="str">
        <f t="shared" si="0"/>
        <v>該当なし</v>
      </c>
    </row>
    <row r="34" spans="1:25" ht="20.100000000000001" customHeight="1">
      <c r="A34" s="292"/>
      <c r="B34" s="293"/>
      <c r="C34" s="294"/>
      <c r="D34" s="80" t="s">
        <v>42</v>
      </c>
      <c r="E34" s="81"/>
      <c r="F34" s="290" t="s">
        <v>105</v>
      </c>
      <c r="G34" s="290"/>
      <c r="H34" s="290"/>
      <c r="I34" s="290"/>
      <c r="J34" s="290"/>
      <c r="K34" s="290"/>
      <c r="L34" s="290"/>
      <c r="M34" s="290"/>
      <c r="N34" s="290"/>
      <c r="O34" s="290"/>
      <c r="P34" s="291"/>
      <c r="Q34" s="29" t="s">
        <v>32</v>
      </c>
      <c r="R34" s="15">
        <v>1</v>
      </c>
      <c r="T34" s="48" t="str">
        <f t="shared" si="1"/>
        <v>該当なし</v>
      </c>
      <c r="U34" s="47" t="str">
        <f t="shared" si="0"/>
        <v>該当なし</v>
      </c>
    </row>
    <row r="35" spans="1:25" ht="20.100000000000001" customHeight="1">
      <c r="A35" s="182" t="str">
        <f>IF(OR(R34=0,R35=0),"*入力してください*","")</f>
        <v/>
      </c>
      <c r="B35" s="183"/>
      <c r="C35" s="184"/>
      <c r="D35" s="83" t="s">
        <v>43</v>
      </c>
      <c r="E35" s="82"/>
      <c r="F35" s="87"/>
      <c r="G35" s="7"/>
      <c r="H35" s="7"/>
      <c r="I35" s="87"/>
      <c r="J35" s="7"/>
      <c r="K35" s="7"/>
      <c r="L35" s="87"/>
      <c r="M35" s="87"/>
      <c r="N35" s="87"/>
      <c r="O35" s="87"/>
      <c r="P35" s="23"/>
      <c r="Q35" s="29" t="s">
        <v>32</v>
      </c>
      <c r="R35" s="15">
        <v>1</v>
      </c>
      <c r="T35" s="48" t="str">
        <f t="shared" si="1"/>
        <v>該当なし</v>
      </c>
      <c r="U35" s="47" t="str">
        <f t="shared" si="0"/>
        <v>該当なし</v>
      </c>
    </row>
    <row r="36" spans="1:25" ht="20.100000000000001" customHeight="1">
      <c r="A36" s="292"/>
      <c r="B36" s="293"/>
      <c r="C36" s="294"/>
      <c r="D36" s="80" t="s">
        <v>44</v>
      </c>
      <c r="E36" s="81"/>
      <c r="F36" s="85"/>
      <c r="G36" s="8"/>
      <c r="H36" s="8"/>
      <c r="I36" s="85"/>
      <c r="J36" s="8"/>
      <c r="K36" s="8"/>
      <c r="L36" s="85"/>
      <c r="M36" s="85"/>
      <c r="N36" s="85"/>
      <c r="O36" s="85"/>
      <c r="P36" s="20"/>
      <c r="Q36" s="30" t="s">
        <v>33</v>
      </c>
      <c r="R36" s="27">
        <f>LEN(D37)</f>
        <v>132</v>
      </c>
      <c r="S36" s="57" t="b">
        <v>0</v>
      </c>
      <c r="T36" s="57" t="b">
        <v>0</v>
      </c>
      <c r="U36" s="57" t="b">
        <v>1</v>
      </c>
      <c r="W36" s="16">
        <f>COUNTIF(S36:U36,"true")</f>
        <v>1</v>
      </c>
      <c r="Y36" s="58">
        <f>IF(OR(AND(W36&gt;=2,N30=""),AND(W36&lt;2,N30&lt;&gt;"")),"Err",0)</f>
        <v>0</v>
      </c>
    </row>
    <row r="37" spans="1:25" ht="20.100000000000001" customHeight="1">
      <c r="A37" s="182" t="str">
        <f>IF(R36=0,"*入力してください*","")</f>
        <v/>
      </c>
      <c r="B37" s="183"/>
      <c r="C37" s="184"/>
      <c r="D37" s="295" t="s">
        <v>147</v>
      </c>
      <c r="E37" s="296"/>
      <c r="F37" s="296"/>
      <c r="G37" s="296"/>
      <c r="H37" s="296"/>
      <c r="I37" s="296"/>
      <c r="J37" s="296"/>
      <c r="K37" s="296"/>
      <c r="L37" s="296"/>
      <c r="M37" s="296"/>
      <c r="N37" s="296"/>
      <c r="O37" s="296"/>
      <c r="P37" s="297"/>
      <c r="Q37" s="29"/>
      <c r="R37" s="28"/>
      <c r="T37" s="58">
        <f>IF(OR(AND(R30=4,O31=""),AND(R30&lt;&gt;4,O31&lt;&gt;"")),"Err",0)</f>
        <v>0</v>
      </c>
    </row>
    <row r="38" spans="1:25" ht="21.95" customHeight="1">
      <c r="A38" s="191" t="s">
        <v>112</v>
      </c>
      <c r="B38" s="192"/>
      <c r="C38" s="193"/>
      <c r="D38" s="298"/>
      <c r="E38" s="299"/>
      <c r="F38" s="299"/>
      <c r="G38" s="299"/>
      <c r="H38" s="299"/>
      <c r="I38" s="299"/>
      <c r="J38" s="299"/>
      <c r="K38" s="299"/>
      <c r="L38" s="299"/>
      <c r="M38" s="299"/>
      <c r="N38" s="299"/>
      <c r="O38" s="299"/>
      <c r="P38" s="300"/>
      <c r="Q38" s="29"/>
      <c r="R38" s="28"/>
      <c r="T38" s="57" t="b">
        <v>0</v>
      </c>
      <c r="U38" s="58">
        <f>IF(OR(AND(R30&gt;0,H32=""),AND(R30=0,H32&lt;&gt;"")),"Err",0)</f>
        <v>0</v>
      </c>
      <c r="V38" s="58">
        <f>IF(OR(AND(R30&gt;0,M32=""),AND(R30=0,M32&lt;&gt;"")),"Err",0)</f>
        <v>0</v>
      </c>
      <c r="W38" s="56" t="b">
        <f>OR(S36:U36,T38)</f>
        <v>1</v>
      </c>
    </row>
    <row r="39" spans="1:25" ht="20.100000000000001" customHeight="1">
      <c r="A39" s="191"/>
      <c r="B39" s="192"/>
      <c r="C39" s="193"/>
      <c r="D39" s="298"/>
      <c r="E39" s="299"/>
      <c r="F39" s="299"/>
      <c r="G39" s="299"/>
      <c r="H39" s="299"/>
      <c r="I39" s="299"/>
      <c r="J39" s="299"/>
      <c r="K39" s="299"/>
      <c r="L39" s="299"/>
      <c r="M39" s="299"/>
      <c r="N39" s="299"/>
      <c r="O39" s="299"/>
      <c r="P39" s="300"/>
      <c r="Q39" s="29"/>
      <c r="R39" s="28"/>
      <c r="T39" s="58">
        <f>IF(OR(AND(R32=1,F34=""),AND(R32&lt;&gt;1,F34&lt;&gt;"")),"Err",0)</f>
        <v>0</v>
      </c>
    </row>
    <row r="40" spans="1:25" ht="20.100000000000001" customHeight="1">
      <c r="A40" s="292"/>
      <c r="B40" s="293"/>
      <c r="C40" s="294"/>
      <c r="D40" s="301"/>
      <c r="E40" s="302"/>
      <c r="F40" s="302"/>
      <c r="G40" s="302"/>
      <c r="H40" s="302"/>
      <c r="I40" s="302"/>
      <c r="J40" s="302"/>
      <c r="K40" s="302"/>
      <c r="L40" s="302"/>
      <c r="M40" s="302"/>
      <c r="N40" s="302"/>
      <c r="O40" s="302"/>
      <c r="P40" s="303"/>
      <c r="Q40" s="30"/>
      <c r="R40" s="45">
        <f>LEN(F41)</f>
        <v>14</v>
      </c>
    </row>
    <row r="41" spans="1:25" ht="20.100000000000001" customHeight="1">
      <c r="A41" s="107" t="s">
        <v>113</v>
      </c>
      <c r="B41" s="108"/>
      <c r="C41" s="109"/>
      <c r="D41" s="284" t="s">
        <v>46</v>
      </c>
      <c r="E41" s="285"/>
      <c r="F41" s="286" t="s">
        <v>148</v>
      </c>
      <c r="G41" s="286"/>
      <c r="H41" s="286"/>
      <c r="I41" s="286"/>
      <c r="J41" s="286"/>
      <c r="K41" s="286"/>
      <c r="L41" s="286"/>
      <c r="M41" s="286"/>
      <c r="N41" s="286"/>
      <c r="O41" s="286"/>
      <c r="P41" s="287"/>
      <c r="Q41" s="29"/>
      <c r="R41" s="45">
        <f>LEN(F42)</f>
        <v>0</v>
      </c>
    </row>
    <row r="42" spans="1:25" ht="20.100000000000001" customHeight="1">
      <c r="A42" s="116" t="s">
        <v>100</v>
      </c>
      <c r="B42" s="110"/>
      <c r="C42" s="111"/>
      <c r="D42" s="288" t="s">
        <v>47</v>
      </c>
      <c r="E42" s="289"/>
      <c r="F42" s="290"/>
      <c r="G42" s="290"/>
      <c r="H42" s="290"/>
      <c r="I42" s="290"/>
      <c r="J42" s="290"/>
      <c r="K42" s="290"/>
      <c r="L42" s="290"/>
      <c r="M42" s="290"/>
      <c r="N42" s="290"/>
      <c r="O42" s="290"/>
      <c r="P42" s="291"/>
      <c r="Q42" s="29" t="s">
        <v>32</v>
      </c>
      <c r="R42" s="15">
        <v>3</v>
      </c>
    </row>
    <row r="43" spans="1:25" ht="20.100000000000001" customHeight="1">
      <c r="A43" s="182" t="str">
        <f>IF(R42=0,"*入力してください*","")</f>
        <v/>
      </c>
      <c r="B43" s="183"/>
      <c r="C43" s="184"/>
      <c r="D43" s="4"/>
      <c r="E43" s="87" t="s">
        <v>88</v>
      </c>
      <c r="F43" s="87"/>
      <c r="G43" s="87">
        <v>10</v>
      </c>
      <c r="H43" s="87" t="s">
        <v>18</v>
      </c>
      <c r="I43" s="87"/>
      <c r="J43" s="87"/>
      <c r="K43" s="87"/>
      <c r="L43" s="87"/>
      <c r="M43" s="87"/>
      <c r="N43" s="87"/>
      <c r="O43" s="87"/>
      <c r="P43" s="23"/>
      <c r="Q43" s="29"/>
      <c r="R43" s="28"/>
    </row>
    <row r="44" spans="1:25" ht="20.100000000000001" customHeight="1">
      <c r="A44" s="307" t="s">
        <v>114</v>
      </c>
      <c r="B44" s="308"/>
      <c r="C44" s="309"/>
      <c r="D44" s="5"/>
      <c r="E44" s="17" t="s">
        <v>88</v>
      </c>
      <c r="F44" s="17"/>
      <c r="G44" s="17">
        <v>14</v>
      </c>
      <c r="H44" s="17" t="s">
        <v>101</v>
      </c>
      <c r="I44" s="17"/>
      <c r="J44" s="17"/>
      <c r="K44" s="17"/>
      <c r="L44" s="17"/>
      <c r="M44" s="17"/>
      <c r="N44" s="17"/>
      <c r="O44" s="17"/>
      <c r="P44" s="24"/>
      <c r="Q44" s="29"/>
      <c r="R44" s="28"/>
    </row>
    <row r="45" spans="1:25" ht="20.100000000000001" customHeight="1">
      <c r="A45" s="292"/>
      <c r="B45" s="293"/>
      <c r="C45" s="294"/>
      <c r="D45" s="6"/>
      <c r="E45" s="85" t="s">
        <v>19</v>
      </c>
      <c r="F45" s="85" t="s">
        <v>20</v>
      </c>
      <c r="G45" s="310" t="s">
        <v>105</v>
      </c>
      <c r="H45" s="310"/>
      <c r="I45" s="310"/>
      <c r="J45" s="310"/>
      <c r="K45" s="310"/>
      <c r="L45" s="310"/>
      <c r="M45" s="310"/>
      <c r="N45" s="310"/>
      <c r="O45" s="310"/>
      <c r="P45" s="20" t="s">
        <v>9</v>
      </c>
      <c r="Q45" s="29"/>
      <c r="R45" s="16" t="b">
        <f>OR(U52:Y52)</f>
        <v>1</v>
      </c>
    </row>
    <row r="46" spans="1:25" ht="20.100000000000001" customHeight="1">
      <c r="A46" s="182" t="str">
        <f>IF(R45=FALSE,"*入力してください*","")</f>
        <v/>
      </c>
      <c r="B46" s="183"/>
      <c r="C46" s="184"/>
      <c r="D46" s="4"/>
      <c r="E46" s="7"/>
      <c r="F46" s="7"/>
      <c r="G46" s="7"/>
      <c r="H46" s="7"/>
      <c r="I46" s="7"/>
      <c r="J46" s="7"/>
      <c r="K46" s="14" t="s">
        <v>20</v>
      </c>
      <c r="L46" s="312"/>
      <c r="M46" s="312"/>
      <c r="N46" s="312"/>
      <c r="O46" s="312"/>
      <c r="P46" s="100" t="s">
        <v>9</v>
      </c>
      <c r="Q46" s="29"/>
      <c r="R46" s="28"/>
    </row>
    <row r="47" spans="1:25" ht="20.100000000000001" customHeight="1">
      <c r="A47" s="264" t="str">
        <f>IF(AND(V52=TRUE,AA52=TRUE),"入力に矛盾があります。","")</f>
        <v/>
      </c>
      <c r="B47" s="265"/>
      <c r="C47" s="266"/>
      <c r="D47" s="80" t="s">
        <v>45</v>
      </c>
      <c r="E47" s="81"/>
      <c r="F47" s="81"/>
      <c r="G47" s="310"/>
      <c r="H47" s="310"/>
      <c r="I47" s="310"/>
      <c r="J47" s="310"/>
      <c r="K47" s="310"/>
      <c r="L47" s="310"/>
      <c r="M47" s="310"/>
      <c r="N47" s="310"/>
      <c r="O47" s="310"/>
      <c r="P47" s="311"/>
      <c r="Q47" s="29" t="s">
        <v>32</v>
      </c>
      <c r="R47" s="15">
        <v>2</v>
      </c>
      <c r="T47" s="58">
        <f>IF(OR(AND(R36=2,E38=""),AND(R36&lt;&gt;2,E38&lt;&gt;"")),"Err",0)</f>
        <v>0</v>
      </c>
      <c r="U47" s="58">
        <f>IF(OR(AND(R36=2,G38=""),AND(R36&lt;&gt;2,G38&lt;&gt;"")),"Err",0)</f>
        <v>0</v>
      </c>
    </row>
    <row r="48" spans="1:25" ht="20.100000000000001" customHeight="1">
      <c r="A48" s="182" t="str">
        <f>IF(R47=0,"*入力してください*","")</f>
        <v/>
      </c>
      <c r="B48" s="183"/>
      <c r="C48" s="184"/>
      <c r="D48" s="4"/>
      <c r="E48" s="7"/>
      <c r="F48" s="87"/>
      <c r="G48" s="7"/>
      <c r="H48" s="7"/>
      <c r="I48" s="87" t="s">
        <v>20</v>
      </c>
      <c r="J48" s="113"/>
      <c r="K48" s="104" t="s">
        <v>92</v>
      </c>
      <c r="L48" s="113"/>
      <c r="M48" s="87" t="s">
        <v>91</v>
      </c>
      <c r="N48" s="113"/>
      <c r="O48" s="87" t="s">
        <v>90</v>
      </c>
      <c r="P48" s="23"/>
      <c r="Q48" s="29"/>
      <c r="R48" s="28"/>
      <c r="T48" s="58">
        <f>IF(OR(AND(R36=3,G39=""),AND(R36&lt;&gt;3,G39&lt;&gt;"")),"Err",0)</f>
        <v>0</v>
      </c>
    </row>
    <row r="49" spans="1:30" ht="20.100000000000001" customHeight="1">
      <c r="A49" s="191" t="s">
        <v>115</v>
      </c>
      <c r="B49" s="192"/>
      <c r="C49" s="193"/>
      <c r="D49" s="98"/>
      <c r="E49" s="88"/>
      <c r="F49" s="26"/>
      <c r="G49" s="99"/>
      <c r="H49" s="99"/>
      <c r="I49" s="103" t="s">
        <v>21</v>
      </c>
      <c r="J49" s="112"/>
      <c r="K49" s="97" t="s">
        <v>92</v>
      </c>
      <c r="L49" s="112"/>
      <c r="M49" s="99" t="s">
        <v>91</v>
      </c>
      <c r="N49" s="112"/>
      <c r="O49" s="99" t="s">
        <v>90</v>
      </c>
      <c r="P49" s="24" t="s">
        <v>9</v>
      </c>
      <c r="Q49" s="29"/>
      <c r="R49" s="28"/>
      <c r="S49" s="106" t="b">
        <v>0</v>
      </c>
      <c r="T49" s="58">
        <f>IF(OR(AND(S49=TRUE,F50=""),AND(S49&lt;&gt;TRUE,F50&lt;&gt;"")),"Err",0)</f>
        <v>0</v>
      </c>
      <c r="U49" s="96"/>
      <c r="V49" s="57"/>
      <c r="W49" s="57"/>
      <c r="X49" s="57"/>
      <c r="Y49" s="57"/>
      <c r="AD49" s="16"/>
    </row>
    <row r="50" spans="1:30" ht="20.100000000000001" customHeight="1">
      <c r="A50" s="292"/>
      <c r="B50" s="293"/>
      <c r="C50" s="294"/>
      <c r="D50" s="6"/>
      <c r="E50" s="10" t="s">
        <v>20</v>
      </c>
      <c r="F50" s="310"/>
      <c r="G50" s="310"/>
      <c r="H50" s="310"/>
      <c r="I50" s="310"/>
      <c r="J50" s="310"/>
      <c r="K50" s="310"/>
      <c r="L50" s="310"/>
      <c r="M50" s="310"/>
      <c r="N50" s="310"/>
      <c r="O50" s="310"/>
      <c r="P50" s="20" t="s">
        <v>9</v>
      </c>
      <c r="Q50" s="29" t="s">
        <v>32</v>
      </c>
      <c r="R50" s="15">
        <v>2</v>
      </c>
      <c r="T50" s="58" t="str">
        <f>IF(OR(AND(R42=2,E44=""),AND(R42&lt;&gt;2,E44&lt;&gt;"")),"Err",0)</f>
        <v>Err</v>
      </c>
      <c r="U50" s="58" t="str">
        <f>IF(OR(AND(R42=2,G44=""),AND(R42&lt;&gt;2,G44&lt;&gt;"")),"Err",0)</f>
        <v>Err</v>
      </c>
    </row>
    <row r="51" spans="1:30" ht="20.100000000000001" customHeight="1">
      <c r="A51" s="182" t="str">
        <f>IF(R50=0,"*入力してください*","")</f>
        <v/>
      </c>
      <c r="B51" s="183"/>
      <c r="C51" s="184"/>
      <c r="D51" s="4"/>
      <c r="E51" s="7"/>
      <c r="F51" s="87"/>
      <c r="G51" s="7"/>
      <c r="H51" s="7"/>
      <c r="I51" s="87" t="s">
        <v>20</v>
      </c>
      <c r="J51" s="113"/>
      <c r="K51" s="104" t="s">
        <v>92</v>
      </c>
      <c r="L51" s="113"/>
      <c r="M51" s="87" t="s">
        <v>91</v>
      </c>
      <c r="N51" s="113"/>
      <c r="O51" s="87" t="s">
        <v>90</v>
      </c>
      <c r="P51" s="23" t="s">
        <v>9</v>
      </c>
      <c r="Q51" s="29"/>
      <c r="R51" s="28"/>
      <c r="T51" s="58">
        <f>IF(OR(AND(R42=3,G45=""),AND(R42&lt;&gt;3,G45&lt;&gt;"")),"Err",0)</f>
        <v>0</v>
      </c>
    </row>
    <row r="52" spans="1:30" ht="20.100000000000001" customHeight="1">
      <c r="A52" s="191" t="s">
        <v>116</v>
      </c>
      <c r="B52" s="192"/>
      <c r="C52" s="193"/>
      <c r="D52" s="25"/>
      <c r="E52" s="17"/>
      <c r="F52" s="26"/>
      <c r="G52" s="99"/>
      <c r="H52" s="99"/>
      <c r="I52" s="103" t="s">
        <v>21</v>
      </c>
      <c r="J52" s="112"/>
      <c r="K52" s="97" t="s">
        <v>92</v>
      </c>
      <c r="L52" s="112"/>
      <c r="M52" s="99" t="s">
        <v>91</v>
      </c>
      <c r="N52" s="112"/>
      <c r="O52" s="99" t="s">
        <v>90</v>
      </c>
      <c r="P52" s="24" t="s">
        <v>9</v>
      </c>
      <c r="Q52" s="29"/>
      <c r="R52" s="28"/>
      <c r="S52" s="106" t="b">
        <v>0</v>
      </c>
      <c r="T52" s="58">
        <f>IF(OR(AND(S52=TRUE,F53=""),AND(S52&lt;&gt;TRUE,F53&lt;&gt;"")),"Err",0)</f>
        <v>0</v>
      </c>
      <c r="U52" s="105" t="b">
        <v>1</v>
      </c>
      <c r="V52" s="57" t="b">
        <v>0</v>
      </c>
      <c r="W52" s="57" t="b">
        <v>0</v>
      </c>
      <c r="X52" s="57" t="b">
        <v>0</v>
      </c>
      <c r="Y52" s="57" t="b">
        <v>0</v>
      </c>
      <c r="AA52" s="16" t="b">
        <f>OR(V52:Y52)</f>
        <v>0</v>
      </c>
      <c r="AD52" s="16"/>
    </row>
    <row r="53" spans="1:30" ht="20.100000000000001" customHeight="1">
      <c r="A53" s="292"/>
      <c r="B53" s="293"/>
      <c r="C53" s="294"/>
      <c r="D53" s="6"/>
      <c r="E53" s="10" t="s">
        <v>20</v>
      </c>
      <c r="F53" s="310"/>
      <c r="G53" s="310"/>
      <c r="H53" s="310"/>
      <c r="I53" s="310"/>
      <c r="J53" s="310"/>
      <c r="K53" s="310"/>
      <c r="L53" s="310"/>
      <c r="M53" s="310"/>
      <c r="N53" s="310"/>
      <c r="O53" s="310"/>
      <c r="P53" s="20" t="s">
        <v>9</v>
      </c>
      <c r="Q53" s="29" t="s">
        <v>32</v>
      </c>
      <c r="R53" s="15">
        <v>3</v>
      </c>
      <c r="S53" s="58" t="str">
        <f>IF(OR(AND(R47=2,J48=""),AND(R47&lt;&gt;2,J48&lt;&gt;"")),"Err",0)</f>
        <v>Err</v>
      </c>
      <c r="T53" s="58" t="str">
        <f>IF(OR(AND(R47=2,L48=""),AND(R47&lt;&gt;2,L48&lt;&gt;"")),"Err",0)</f>
        <v>Err</v>
      </c>
      <c r="U53" s="58" t="str">
        <f>IF(OR(AND(R47=2,N48=""),AND(R47&lt;&gt;2,N48&lt;&gt;"")),"Err",0)</f>
        <v>Err</v>
      </c>
    </row>
    <row r="54" spans="1:30" ht="20.100000000000001" customHeight="1">
      <c r="A54" s="182" t="str">
        <f>IF(R53=0,"*入力してください*","")</f>
        <v/>
      </c>
      <c r="B54" s="183"/>
      <c r="C54" s="184"/>
      <c r="D54" s="4"/>
      <c r="E54" s="7"/>
      <c r="F54" s="87"/>
      <c r="G54" s="7"/>
      <c r="H54" s="7"/>
      <c r="I54" s="87"/>
      <c r="J54" s="7"/>
      <c r="K54" s="7"/>
      <c r="L54" s="87"/>
      <c r="M54" s="87"/>
      <c r="N54" s="87"/>
      <c r="O54" s="102" t="str">
        <f>IFERROR(IF(OR(AB58="Err",AB59="Err"),"入力に矛盾があります。",""),"")</f>
        <v/>
      </c>
      <c r="P54" s="23"/>
      <c r="Q54" s="29"/>
      <c r="R54" s="16" t="e">
        <f>OR(S58:X59)</f>
        <v>#VALUE!</v>
      </c>
      <c r="T54" s="16">
        <f>IF(OR(AND(Y52=TRUE,L46=""),AND(Y52&lt;&gt;TRUE,L46&lt;&gt;"")),"Err",0)</f>
        <v>0</v>
      </c>
    </row>
    <row r="55" spans="1:30" ht="20.100000000000001" customHeight="1">
      <c r="A55" s="191" t="s">
        <v>117</v>
      </c>
      <c r="B55" s="192"/>
      <c r="C55" s="193"/>
      <c r="D55" s="25" t="s">
        <v>95</v>
      </c>
      <c r="E55" s="17"/>
      <c r="F55" s="26" t="s">
        <v>20</v>
      </c>
      <c r="G55" s="114"/>
      <c r="H55" s="17" t="s">
        <v>92</v>
      </c>
      <c r="I55" s="114"/>
      <c r="J55" s="17" t="s">
        <v>91</v>
      </c>
      <c r="K55" s="114"/>
      <c r="L55" s="17" t="s">
        <v>90</v>
      </c>
      <c r="M55" s="17"/>
      <c r="N55" s="17"/>
      <c r="O55" s="17"/>
      <c r="P55" s="24"/>
      <c r="Q55" s="29"/>
      <c r="R55" s="28"/>
      <c r="T55" s="58" t="str">
        <f>IF(OR(AND(R42=1,G43=""),AND(R42&lt;&gt;1,G43&lt;&gt;"")),"Err",0)</f>
        <v>Err</v>
      </c>
    </row>
    <row r="56" spans="1:30" ht="20.100000000000001" customHeight="1">
      <c r="A56" s="292"/>
      <c r="B56" s="293"/>
      <c r="C56" s="294"/>
      <c r="D56" s="84"/>
      <c r="E56" s="85"/>
      <c r="F56" s="85"/>
      <c r="G56" s="101" t="s">
        <v>21</v>
      </c>
      <c r="H56" s="115"/>
      <c r="I56" s="85" t="s">
        <v>92</v>
      </c>
      <c r="J56" s="115"/>
      <c r="K56" s="85" t="s">
        <v>91</v>
      </c>
      <c r="L56" s="115"/>
      <c r="M56" s="17" t="s">
        <v>90</v>
      </c>
      <c r="N56" s="85" t="s">
        <v>9</v>
      </c>
      <c r="O56" s="17"/>
      <c r="P56" s="20"/>
      <c r="Q56" s="29" t="s">
        <v>32</v>
      </c>
      <c r="R56" s="15">
        <v>1</v>
      </c>
      <c r="T56" s="58">
        <f>IF(OR(AND(AA52=TRUE,G47=""),AND(AA52&lt;&gt;TRUE,G47&lt;&gt;"")),"Err",0)</f>
        <v>0</v>
      </c>
    </row>
    <row r="57" spans="1:30" ht="20.100000000000001" customHeight="1">
      <c r="A57" s="182" t="str">
        <f>IF(R56=0,"*入力してください*",IF(AND(R56&gt;=1,R56&lt;2,R58=""),"*入力してください*",""))</f>
        <v/>
      </c>
      <c r="B57" s="183"/>
      <c r="C57" s="184"/>
      <c r="D57" s="304" t="s">
        <v>104</v>
      </c>
      <c r="E57" s="305"/>
      <c r="F57" s="305"/>
      <c r="G57" s="305"/>
      <c r="H57" s="305"/>
      <c r="I57" s="305"/>
      <c r="J57" s="305"/>
      <c r="K57" s="305"/>
      <c r="L57" s="305"/>
      <c r="M57" s="305"/>
      <c r="N57" s="305"/>
      <c r="O57" s="305"/>
      <c r="P57" s="306"/>
      <c r="Q57" s="29"/>
      <c r="R57" s="28"/>
    </row>
    <row r="58" spans="1:30" ht="20.100000000000001" customHeight="1">
      <c r="A58" s="191" t="s">
        <v>118</v>
      </c>
      <c r="B58" s="192"/>
      <c r="C58" s="193"/>
      <c r="D58" s="5"/>
      <c r="E58" s="35"/>
      <c r="F58" s="313">
        <v>100</v>
      </c>
      <c r="G58" s="313"/>
      <c r="H58" s="17" t="s">
        <v>26</v>
      </c>
      <c r="I58" s="18"/>
      <c r="J58" s="18"/>
      <c r="K58" s="18"/>
      <c r="L58" s="11"/>
      <c r="M58" s="11"/>
      <c r="N58" s="11"/>
      <c r="O58" s="11"/>
      <c r="P58" s="13"/>
      <c r="Q58" s="29" t="s">
        <v>32</v>
      </c>
      <c r="R58" s="15">
        <v>2</v>
      </c>
      <c r="S58" s="57"/>
      <c r="T58" s="57"/>
      <c r="U58" s="57"/>
      <c r="V58" s="57"/>
      <c r="W58" s="57"/>
      <c r="X58" s="57"/>
      <c r="Z58" s="16" t="e">
        <f>OR(S58:X59)</f>
        <v>#VALUE!</v>
      </c>
      <c r="AB58" s="58" t="e">
        <f>IF(AND(R53=1,Z58=FALSE),"Err",0)</f>
        <v>#VALUE!</v>
      </c>
    </row>
    <row r="59" spans="1:30" ht="20.100000000000001" customHeight="1">
      <c r="A59" s="264" t="str">
        <f>IF(AND(R56=4,R58&lt;&gt;""),"入力に矛盾があります。","")</f>
        <v/>
      </c>
      <c r="B59" s="265"/>
      <c r="C59" s="266"/>
      <c r="D59" s="84" t="s">
        <v>102</v>
      </c>
      <c r="E59" s="32"/>
      <c r="F59" s="36"/>
      <c r="G59" s="37"/>
      <c r="H59" s="38" t="s">
        <v>27</v>
      </c>
      <c r="I59" s="37"/>
      <c r="J59" s="37"/>
      <c r="K59" s="317" t="s">
        <v>103</v>
      </c>
      <c r="L59" s="317"/>
      <c r="M59" s="317"/>
      <c r="N59" s="317"/>
      <c r="O59" s="317"/>
      <c r="P59" s="318"/>
      <c r="Q59" s="30" t="s">
        <v>33</v>
      </c>
      <c r="R59" s="27">
        <f>LEN(D60)</f>
        <v>93</v>
      </c>
      <c r="S59" s="57"/>
      <c r="T59" s="57"/>
      <c r="U59" s="57"/>
      <c r="V59" s="57"/>
      <c r="W59" s="57"/>
      <c r="X59" s="57"/>
      <c r="AB59" s="58" t="e">
        <f>IF(AND(R53=2,Z58=TRUE),"Err",0)</f>
        <v>#VALUE!</v>
      </c>
    </row>
    <row r="60" spans="1:30" ht="20.100000000000001" customHeight="1">
      <c r="A60" s="182" t="str">
        <f>IF(R59=0,"*入力してください*","")</f>
        <v/>
      </c>
      <c r="B60" s="183"/>
      <c r="C60" s="184"/>
      <c r="D60" s="295" t="s">
        <v>149</v>
      </c>
      <c r="E60" s="296"/>
      <c r="F60" s="296"/>
      <c r="G60" s="296"/>
      <c r="H60" s="296"/>
      <c r="I60" s="296"/>
      <c r="J60" s="296"/>
      <c r="K60" s="296"/>
      <c r="L60" s="296"/>
      <c r="M60" s="296"/>
      <c r="N60" s="296"/>
      <c r="O60" s="296"/>
      <c r="P60" s="297"/>
      <c r="Q60" s="29"/>
      <c r="R60" s="28"/>
      <c r="T60" s="58">
        <f>IF(OR(AND(R50=2,K51=""),AND(R50&lt;&gt;2,K51&lt;&gt;"")),"Err",0)</f>
        <v>0</v>
      </c>
      <c r="U60" s="58" t="str">
        <f>IF(OR(AND(R50=2,N51=""),AND(R50&lt;&gt;2,N51&lt;&gt;"")),"Err",0)</f>
        <v>Err</v>
      </c>
    </row>
    <row r="61" spans="1:30" ht="20.100000000000001" customHeight="1">
      <c r="A61" s="314" t="s">
        <v>119</v>
      </c>
      <c r="B61" s="315"/>
      <c r="C61" s="316"/>
      <c r="D61" s="298"/>
      <c r="E61" s="299"/>
      <c r="F61" s="299"/>
      <c r="G61" s="299"/>
      <c r="H61" s="299"/>
      <c r="I61" s="299"/>
      <c r="J61" s="299"/>
      <c r="K61" s="299"/>
      <c r="L61" s="299"/>
      <c r="M61" s="299"/>
      <c r="N61" s="299"/>
      <c r="O61" s="299"/>
      <c r="P61" s="300"/>
      <c r="Q61" s="29"/>
      <c r="R61" s="28"/>
      <c r="T61" s="58">
        <f>IF(OR(AND(R50=3,G52=""),AND(R50&lt;&gt;3,G52&lt;&gt;"")),"Err",0)</f>
        <v>0</v>
      </c>
      <c r="U61" s="58">
        <f>IF(OR(AND(R50=3,L52=""),AND(R50&lt;&gt;3,L52&lt;&gt;"")),"Err",0)</f>
        <v>0</v>
      </c>
    </row>
    <row r="62" spans="1:30" ht="20.100000000000001" customHeight="1">
      <c r="A62" s="314"/>
      <c r="B62" s="315"/>
      <c r="C62" s="316"/>
      <c r="D62" s="298"/>
      <c r="E62" s="299"/>
      <c r="F62" s="299"/>
      <c r="G62" s="299"/>
      <c r="H62" s="299"/>
      <c r="I62" s="299"/>
      <c r="J62" s="299"/>
      <c r="K62" s="299"/>
      <c r="L62" s="299"/>
      <c r="M62" s="299"/>
      <c r="N62" s="299"/>
      <c r="O62" s="299"/>
      <c r="P62" s="300"/>
      <c r="Q62" s="29"/>
      <c r="R62" s="28"/>
      <c r="T62" s="58">
        <f>IF(OR(AND(R50=4,F53=""),AND(R50&lt;&gt;4,F53&lt;&gt;"")),"Err",0)</f>
        <v>0</v>
      </c>
    </row>
    <row r="63" spans="1:30" ht="20.100000000000001" customHeight="1">
      <c r="A63" s="314"/>
      <c r="B63" s="315"/>
      <c r="C63" s="316"/>
      <c r="D63" s="298"/>
      <c r="E63" s="299"/>
      <c r="F63" s="299"/>
      <c r="G63" s="299"/>
      <c r="H63" s="299"/>
      <c r="I63" s="299"/>
      <c r="J63" s="299"/>
      <c r="K63" s="299"/>
      <c r="L63" s="299"/>
      <c r="M63" s="299"/>
      <c r="N63" s="299"/>
      <c r="O63" s="299"/>
      <c r="P63" s="300"/>
      <c r="Q63" s="29"/>
      <c r="R63" s="28"/>
      <c r="T63" s="58">
        <f>IF(OR(AND(R56=1,F58=""),AND(R56&lt;&gt;1,F58&lt;&gt;"")),"Err",0)</f>
        <v>0</v>
      </c>
      <c r="V63" s="58"/>
    </row>
    <row r="64" spans="1:30" ht="20.100000000000001" customHeight="1">
      <c r="A64" s="292"/>
      <c r="B64" s="293"/>
      <c r="C64" s="294"/>
      <c r="D64" s="301"/>
      <c r="E64" s="302"/>
      <c r="F64" s="302"/>
      <c r="G64" s="302"/>
      <c r="H64" s="302"/>
      <c r="I64" s="302"/>
      <c r="J64" s="302"/>
      <c r="K64" s="302"/>
      <c r="L64" s="302"/>
      <c r="M64" s="302"/>
      <c r="N64" s="302"/>
      <c r="O64" s="302"/>
      <c r="P64" s="303"/>
      <c r="Q64" s="29"/>
      <c r="R64" s="28"/>
      <c r="T64" s="58" t="str">
        <f>IF(OR(AND(R56=3,F58=""),AND(R56&lt;&gt;3,F58&lt;&gt;"")),"Err",0)</f>
        <v>Err</v>
      </c>
    </row>
    <row r="65" spans="1:27" ht="21.95" customHeight="1">
      <c r="A65" s="319" t="s">
        <v>120</v>
      </c>
      <c r="B65" s="320"/>
      <c r="C65" s="321"/>
      <c r="D65" s="86" t="s">
        <v>22</v>
      </c>
      <c r="E65" s="87"/>
      <c r="F65" s="87"/>
      <c r="G65" s="87"/>
      <c r="H65" s="87"/>
      <c r="I65" s="87"/>
      <c r="J65" s="87"/>
      <c r="K65" s="87"/>
      <c r="L65" s="87"/>
      <c r="M65" s="87"/>
      <c r="N65" s="87"/>
      <c r="O65" s="87"/>
      <c r="P65" s="23"/>
      <c r="Q65" s="30" t="s">
        <v>33</v>
      </c>
      <c r="R65" s="27">
        <f>LEN(D66)</f>
        <v>32</v>
      </c>
      <c r="T65" s="58">
        <f>IF(AND(R56&lt;2,R58=0),"Err",0)</f>
        <v>0</v>
      </c>
    </row>
    <row r="66" spans="1:27" ht="21.95" customHeight="1">
      <c r="A66" s="191"/>
      <c r="B66" s="192"/>
      <c r="C66" s="193"/>
      <c r="D66" s="298" t="s">
        <v>150</v>
      </c>
      <c r="E66" s="299"/>
      <c r="F66" s="299"/>
      <c r="G66" s="299"/>
      <c r="H66" s="299"/>
      <c r="I66" s="299"/>
      <c r="J66" s="299"/>
      <c r="K66" s="299"/>
      <c r="L66" s="299"/>
      <c r="M66" s="299"/>
      <c r="N66" s="299"/>
      <c r="O66" s="299"/>
      <c r="P66" s="300"/>
      <c r="Q66" s="29"/>
      <c r="R66" s="28"/>
    </row>
    <row r="67" spans="1:27" ht="21.95" customHeight="1">
      <c r="A67" s="191"/>
      <c r="B67" s="192"/>
      <c r="C67" s="193"/>
      <c r="D67" s="298"/>
      <c r="E67" s="299"/>
      <c r="F67" s="299"/>
      <c r="G67" s="299"/>
      <c r="H67" s="299"/>
      <c r="I67" s="299"/>
      <c r="J67" s="299"/>
      <c r="K67" s="299"/>
      <c r="L67" s="299"/>
      <c r="M67" s="299"/>
      <c r="N67" s="299"/>
      <c r="O67" s="299"/>
      <c r="P67" s="300"/>
      <c r="Q67" s="29"/>
      <c r="R67" s="28"/>
    </row>
    <row r="68" spans="1:27" ht="21.95" customHeight="1">
      <c r="A68" s="292"/>
      <c r="B68" s="293"/>
      <c r="C68" s="294"/>
      <c r="D68" s="301"/>
      <c r="E68" s="302"/>
      <c r="F68" s="302"/>
      <c r="G68" s="302"/>
      <c r="H68" s="302"/>
      <c r="I68" s="302"/>
      <c r="J68" s="302"/>
      <c r="K68" s="302"/>
      <c r="L68" s="302"/>
      <c r="M68" s="302"/>
      <c r="N68" s="302"/>
      <c r="O68" s="302"/>
      <c r="P68" s="303"/>
      <c r="Q68" s="30" t="s">
        <v>33</v>
      </c>
      <c r="R68" s="27">
        <f>LEN(D69)</f>
        <v>25</v>
      </c>
    </row>
    <row r="69" spans="1:27" ht="21.95" customHeight="1">
      <c r="A69" s="324" t="s">
        <v>121</v>
      </c>
      <c r="B69" s="320"/>
      <c r="C69" s="321"/>
      <c r="D69" s="295" t="s">
        <v>151</v>
      </c>
      <c r="E69" s="296"/>
      <c r="F69" s="296"/>
      <c r="G69" s="296"/>
      <c r="H69" s="296"/>
      <c r="I69" s="296"/>
      <c r="J69" s="296"/>
      <c r="K69" s="296"/>
      <c r="L69" s="296"/>
      <c r="M69" s="296"/>
      <c r="N69" s="296"/>
      <c r="O69" s="296"/>
      <c r="P69" s="297"/>
      <c r="Q69" s="29"/>
      <c r="R69" s="28"/>
    </row>
    <row r="70" spans="1:27" ht="20.100000000000001" customHeight="1">
      <c r="A70" s="191"/>
      <c r="B70" s="192"/>
      <c r="C70" s="193"/>
      <c r="D70" s="298"/>
      <c r="E70" s="299"/>
      <c r="F70" s="299"/>
      <c r="G70" s="299"/>
      <c r="H70" s="299"/>
      <c r="I70" s="299"/>
      <c r="J70" s="299"/>
      <c r="K70" s="299"/>
      <c r="L70" s="299"/>
      <c r="M70" s="299"/>
      <c r="N70" s="299"/>
      <c r="O70" s="299"/>
      <c r="P70" s="300"/>
      <c r="Q70" s="29"/>
      <c r="R70" s="16" t="b">
        <f>OR(S77:X78)</f>
        <v>0</v>
      </c>
    </row>
    <row r="71" spans="1:27" ht="20.100000000000001" customHeight="1">
      <c r="A71" s="182" t="str">
        <f>IF(AA78=FALSE,"*入力してください*","")</f>
        <v>*入力してください*</v>
      </c>
      <c r="B71" s="183"/>
      <c r="C71" s="184"/>
      <c r="D71" s="86" t="s">
        <v>23</v>
      </c>
      <c r="E71" s="87"/>
      <c r="F71" s="87"/>
      <c r="G71" s="7"/>
      <c r="H71" s="7"/>
      <c r="I71" s="7"/>
      <c r="J71" s="7"/>
      <c r="K71" s="7"/>
      <c r="L71" s="7"/>
      <c r="M71" s="7"/>
      <c r="N71" s="7"/>
      <c r="O71" s="7"/>
      <c r="P71" s="12"/>
      <c r="Q71" s="29"/>
      <c r="R71" s="28"/>
    </row>
    <row r="72" spans="1:27" ht="20.100000000000001" customHeight="1">
      <c r="A72" s="314"/>
      <c r="B72" s="315"/>
      <c r="C72" s="316"/>
      <c r="D72" s="25"/>
      <c r="E72" s="9"/>
      <c r="F72" s="9"/>
      <c r="G72" s="9"/>
      <c r="H72" s="9"/>
      <c r="I72" s="9"/>
      <c r="J72" s="9"/>
      <c r="K72" s="17"/>
      <c r="L72" s="17"/>
      <c r="M72" s="39"/>
      <c r="N72" s="40" t="str">
        <f>IFERROR(IF(AA77="Err","入力に矛盾があります。",""),"")</f>
        <v/>
      </c>
      <c r="O72" s="41"/>
      <c r="P72" s="42"/>
      <c r="Q72" s="29"/>
      <c r="R72" s="16" t="b">
        <f>OR(S79:X82)</f>
        <v>0</v>
      </c>
    </row>
    <row r="73" spans="1:27" ht="20.100000000000001" customHeight="1">
      <c r="A73" s="314" t="s">
        <v>122</v>
      </c>
      <c r="B73" s="315"/>
      <c r="C73" s="316"/>
      <c r="D73" s="25" t="s">
        <v>83</v>
      </c>
      <c r="E73" s="17"/>
      <c r="F73" s="17"/>
      <c r="G73" s="17"/>
      <c r="H73" s="17"/>
      <c r="I73" s="9"/>
      <c r="J73" s="9"/>
      <c r="K73" s="9"/>
      <c r="L73" s="9"/>
      <c r="M73" s="9"/>
      <c r="N73" s="9"/>
      <c r="O73" s="9"/>
      <c r="P73" s="13"/>
      <c r="Q73" s="29"/>
      <c r="R73" s="28"/>
    </row>
    <row r="74" spans="1:27" ht="20.100000000000001" customHeight="1">
      <c r="A74" s="314"/>
      <c r="B74" s="315"/>
      <c r="C74" s="316"/>
      <c r="D74" s="25"/>
      <c r="E74" s="9"/>
      <c r="F74" s="9"/>
      <c r="G74" s="9"/>
      <c r="H74" s="9"/>
      <c r="I74" s="9"/>
      <c r="J74" s="9"/>
      <c r="K74" s="9"/>
      <c r="L74" s="9"/>
      <c r="M74" s="9"/>
      <c r="N74" s="9"/>
      <c r="O74" s="9"/>
      <c r="P74" s="13"/>
      <c r="Q74" s="29"/>
      <c r="R74" s="28"/>
    </row>
    <row r="75" spans="1:27" ht="20.100000000000001" customHeight="1">
      <c r="A75" s="345" t="str">
        <f>IF(AA82=FALSE,"*入力してください*","")</f>
        <v>*入力してください*</v>
      </c>
      <c r="B75" s="346"/>
      <c r="C75" s="347"/>
      <c r="D75" s="25"/>
      <c r="E75" s="9"/>
      <c r="F75" s="9"/>
      <c r="G75" s="9"/>
      <c r="H75" s="9"/>
      <c r="I75" s="9"/>
      <c r="J75" s="9"/>
      <c r="K75" s="9"/>
      <c r="L75" s="9"/>
      <c r="M75" s="9"/>
      <c r="N75" s="9"/>
      <c r="O75" s="9"/>
      <c r="P75" s="13"/>
      <c r="Q75" s="29"/>
      <c r="R75" s="28"/>
    </row>
    <row r="76" spans="1:27" ht="20.100000000000001" customHeight="1">
      <c r="A76" s="348"/>
      <c r="B76" s="349"/>
      <c r="C76" s="350"/>
      <c r="D76" s="84"/>
      <c r="E76" s="8"/>
      <c r="F76" s="8"/>
      <c r="G76" s="8"/>
      <c r="H76" s="8"/>
      <c r="I76" s="8"/>
      <c r="J76" s="8"/>
      <c r="K76" s="8"/>
      <c r="L76" s="8"/>
      <c r="M76" s="85"/>
      <c r="N76" s="124" t="str">
        <f>IFERROR(IF(AA79="Err","矛盾あり。",""),"")</f>
        <v/>
      </c>
      <c r="O76" s="2"/>
      <c r="P76" s="3"/>
      <c r="Q76" s="29" t="s">
        <v>32</v>
      </c>
      <c r="R76" s="15">
        <v>1</v>
      </c>
    </row>
    <row r="77" spans="1:27" ht="20.100000000000001" customHeight="1">
      <c r="A77" s="319" t="s">
        <v>123</v>
      </c>
      <c r="B77" s="320"/>
      <c r="C77" s="321"/>
      <c r="D77" s="4"/>
      <c r="E77" s="7"/>
      <c r="F77" s="7"/>
      <c r="G77" s="7"/>
      <c r="H77" s="7"/>
      <c r="I77" s="14" t="s">
        <v>20</v>
      </c>
      <c r="J77" s="286"/>
      <c r="K77" s="286"/>
      <c r="L77" s="286"/>
      <c r="M77" s="286"/>
      <c r="N77" s="286"/>
      <c r="O77" s="286"/>
      <c r="P77" s="23" t="s">
        <v>9</v>
      </c>
      <c r="Q77" s="29"/>
      <c r="R77" s="28"/>
      <c r="T77" s="57" t="b">
        <v>0</v>
      </c>
      <c r="U77" s="57" t="b">
        <v>0</v>
      </c>
      <c r="V77" s="57" t="b">
        <v>0</v>
      </c>
      <c r="W77" s="57" t="b">
        <v>0</v>
      </c>
      <c r="X77" s="57" t="b">
        <v>0</v>
      </c>
      <c r="AA77" s="58">
        <f>IF(AND(R70=TRUE,Y78=TRUE),"Err",0)</f>
        <v>0</v>
      </c>
    </row>
    <row r="78" spans="1:27" ht="20.100000000000001" customHeight="1">
      <c r="A78" s="292"/>
      <c r="B78" s="293"/>
      <c r="C78" s="294"/>
      <c r="D78" s="84" t="s">
        <v>25</v>
      </c>
      <c r="E78" s="351" t="s">
        <v>106</v>
      </c>
      <c r="F78" s="290"/>
      <c r="G78" s="290"/>
      <c r="H78" s="290"/>
      <c r="I78" s="290"/>
      <c r="J78" s="290"/>
      <c r="K78" s="290"/>
      <c r="L78" s="290"/>
      <c r="M78" s="322" t="s">
        <v>79</v>
      </c>
      <c r="N78" s="322"/>
      <c r="O78" s="322"/>
      <c r="P78" s="323"/>
      <c r="Q78" s="29" t="s">
        <v>32</v>
      </c>
      <c r="R78" s="15">
        <v>0</v>
      </c>
      <c r="S78" s="57" t="b">
        <v>0</v>
      </c>
      <c r="T78" s="57" t="b">
        <v>0</v>
      </c>
      <c r="U78" s="57" t="b">
        <v>0</v>
      </c>
      <c r="Y78" s="59" t="b">
        <v>0</v>
      </c>
      <c r="AA78" s="16" t="b">
        <f>OR(R70,Y78)</f>
        <v>0</v>
      </c>
    </row>
    <row r="79" spans="1:27" ht="20.100000000000001" customHeight="1">
      <c r="A79" s="319" t="s">
        <v>124</v>
      </c>
      <c r="B79" s="320"/>
      <c r="C79" s="321"/>
      <c r="D79" s="4"/>
      <c r="E79" s="7"/>
      <c r="F79" s="7"/>
      <c r="G79" s="7"/>
      <c r="H79" s="7"/>
      <c r="I79" s="14" t="s">
        <v>20</v>
      </c>
      <c r="J79" s="286"/>
      <c r="K79" s="286"/>
      <c r="L79" s="286"/>
      <c r="M79" s="286"/>
      <c r="N79" s="286"/>
      <c r="O79" s="286"/>
      <c r="P79" s="23" t="s">
        <v>9</v>
      </c>
      <c r="Q79" s="29"/>
      <c r="R79" s="28"/>
      <c r="U79" s="57" t="b">
        <v>0</v>
      </c>
      <c r="V79" s="57" t="b">
        <v>0</v>
      </c>
      <c r="W79" s="57" t="b">
        <v>0</v>
      </c>
      <c r="X79" s="57" t="b">
        <v>0</v>
      </c>
      <c r="AA79" s="58">
        <f>IF(AND(R72=TRUE,Y82=TRUE),"Err",0)</f>
        <v>0</v>
      </c>
    </row>
    <row r="80" spans="1:27" ht="20.100000000000001" customHeight="1">
      <c r="A80" s="292"/>
      <c r="B80" s="293"/>
      <c r="C80" s="294"/>
      <c r="D80" s="84" t="s">
        <v>25</v>
      </c>
      <c r="E80" s="290"/>
      <c r="F80" s="290"/>
      <c r="G80" s="290"/>
      <c r="H80" s="290"/>
      <c r="I80" s="290"/>
      <c r="J80" s="290"/>
      <c r="K80" s="290"/>
      <c r="L80" s="290"/>
      <c r="M80" s="322" t="s">
        <v>75</v>
      </c>
      <c r="N80" s="322"/>
      <c r="O80" s="322"/>
      <c r="P80" s="323"/>
      <c r="Q80" s="29"/>
      <c r="R80" s="16" t="b">
        <f>OR(F81="",M81="",F82="")</f>
        <v>0</v>
      </c>
      <c r="S80" s="57" t="b">
        <v>0</v>
      </c>
      <c r="T80" s="57" t="b">
        <v>0</v>
      </c>
      <c r="U80" s="57" t="b">
        <v>0</v>
      </c>
      <c r="V80" s="57" t="b">
        <v>0</v>
      </c>
      <c r="W80" s="57" t="b">
        <v>0</v>
      </c>
      <c r="X80" s="57" t="b">
        <v>0</v>
      </c>
    </row>
    <row r="81" spans="1:28" ht="20.100000000000001" customHeight="1">
      <c r="A81" s="182" t="str">
        <f>IF(R80=TRUE,"*入力してください*","")</f>
        <v/>
      </c>
      <c r="B81" s="183"/>
      <c r="C81" s="184"/>
      <c r="D81" s="304" t="s">
        <v>34</v>
      </c>
      <c r="E81" s="305"/>
      <c r="F81" s="342" t="s">
        <v>152</v>
      </c>
      <c r="G81" s="342"/>
      <c r="H81" s="342"/>
      <c r="I81" s="342"/>
      <c r="J81" s="342"/>
      <c r="K81" s="343" t="s">
        <v>35</v>
      </c>
      <c r="L81" s="343"/>
      <c r="M81" s="342" t="s">
        <v>153</v>
      </c>
      <c r="N81" s="342"/>
      <c r="O81" s="342"/>
      <c r="P81" s="344"/>
      <c r="Q81" s="29"/>
      <c r="R81" s="28"/>
      <c r="S81" s="57" t="b">
        <v>0</v>
      </c>
      <c r="T81" s="57" t="b">
        <v>0</v>
      </c>
      <c r="U81" s="57" t="b">
        <v>0</v>
      </c>
      <c r="V81" s="57" t="b">
        <v>0</v>
      </c>
      <c r="W81" s="57" t="b">
        <v>0</v>
      </c>
      <c r="X81" s="57" t="b">
        <v>0</v>
      </c>
    </row>
    <row r="82" spans="1:28" ht="20.100000000000001" customHeight="1">
      <c r="A82" s="292"/>
      <c r="B82" s="293"/>
      <c r="C82" s="294"/>
      <c r="D82" s="334" t="s">
        <v>36</v>
      </c>
      <c r="E82" s="335"/>
      <c r="F82" s="336" t="s">
        <v>154</v>
      </c>
      <c r="G82" s="336"/>
      <c r="H82" s="336"/>
      <c r="I82" s="336"/>
      <c r="J82" s="336"/>
      <c r="K82" s="336"/>
      <c r="L82" s="336"/>
      <c r="M82" s="336"/>
      <c r="N82" s="336"/>
      <c r="O82" s="336"/>
      <c r="P82" s="337"/>
      <c r="Q82" s="29"/>
      <c r="R82" s="28"/>
      <c r="S82" s="57" t="b">
        <v>0</v>
      </c>
      <c r="T82" s="57" t="b">
        <v>0</v>
      </c>
      <c r="U82" s="57" t="b">
        <v>0</v>
      </c>
      <c r="V82" s="16" t="b">
        <v>0</v>
      </c>
      <c r="Y82" s="59" t="b">
        <v>0</v>
      </c>
      <c r="AA82" s="16" t="b">
        <f>OR(R72,Y82)</f>
        <v>0</v>
      </c>
    </row>
    <row r="83" spans="1:28" ht="36" customHeight="1">
      <c r="A83" s="327" t="str">
        <f>IF(R83=TRUE,"*入力してください*","")</f>
        <v/>
      </c>
      <c r="B83" s="327"/>
      <c r="C83" s="327"/>
      <c r="D83" s="123"/>
      <c r="E83" s="325" t="s">
        <v>265</v>
      </c>
      <c r="F83" s="325"/>
      <c r="G83" s="325"/>
      <c r="H83" s="325"/>
      <c r="I83" s="325"/>
      <c r="J83" s="325"/>
      <c r="K83" s="325"/>
      <c r="L83" s="325"/>
      <c r="M83" s="325"/>
      <c r="N83" s="325"/>
      <c r="O83" s="79"/>
      <c r="P83" s="21"/>
      <c r="Q83" s="29"/>
      <c r="R83" s="28" t="b">
        <f>OR(E83="")</f>
        <v>0</v>
      </c>
      <c r="T83" s="58">
        <f>IF(AND(R76=3,J77=""),"Err",0)</f>
        <v>0</v>
      </c>
    </row>
    <row r="84" spans="1:28" ht="20.100000000000001" customHeight="1">
      <c r="A84" s="326" t="str">
        <f>IF(R84=TRUE,"*入力してください*","")</f>
        <v/>
      </c>
      <c r="B84" s="327"/>
      <c r="C84" s="327"/>
      <c r="D84" s="328" t="s">
        <v>137</v>
      </c>
      <c r="E84" s="329"/>
      <c r="F84" s="329"/>
      <c r="G84" s="329"/>
      <c r="H84" s="329"/>
      <c r="I84" s="329"/>
      <c r="J84" s="329"/>
      <c r="K84" s="329"/>
      <c r="L84" s="329"/>
      <c r="M84" s="329"/>
      <c r="N84" s="329"/>
      <c r="O84" s="329"/>
      <c r="P84" s="330"/>
      <c r="Q84" s="29"/>
      <c r="R84" s="28" t="b">
        <f>OR(D84="")</f>
        <v>0</v>
      </c>
      <c r="T84" s="58">
        <f>IF(AND(R76&gt;=1,E78=""),"Err",0)</f>
        <v>0</v>
      </c>
      <c r="V84" s="57" t="b">
        <v>1</v>
      </c>
      <c r="X84" s="58">
        <f>IF(AND(R76&gt;0,V84=FALSE),"Err",0)</f>
        <v>0</v>
      </c>
    </row>
    <row r="85" spans="1:28" ht="41.25" customHeight="1">
      <c r="A85" s="327"/>
      <c r="B85" s="327"/>
      <c r="C85" s="327"/>
      <c r="D85" s="331"/>
      <c r="E85" s="332"/>
      <c r="F85" s="332"/>
      <c r="G85" s="332"/>
      <c r="H85" s="332"/>
      <c r="I85" s="332"/>
      <c r="J85" s="332"/>
      <c r="K85" s="332"/>
      <c r="L85" s="332"/>
      <c r="M85" s="332"/>
      <c r="N85" s="332"/>
      <c r="O85" s="332"/>
      <c r="P85" s="333"/>
      <c r="Q85" s="29"/>
      <c r="R85" s="28"/>
      <c r="T85" s="58"/>
      <c r="V85" s="57"/>
      <c r="X85" s="58"/>
    </row>
    <row r="86" spans="1:28" ht="20.100000000000001" customHeight="1">
      <c r="A86" s="87" t="s">
        <v>77</v>
      </c>
      <c r="B86" s="87"/>
      <c r="C86" s="87"/>
      <c r="D86" s="87"/>
      <c r="E86" s="87"/>
      <c r="F86" s="87"/>
      <c r="G86" s="87"/>
      <c r="H86" s="87"/>
      <c r="I86" s="87"/>
      <c r="J86" s="87"/>
      <c r="K86" s="87"/>
      <c r="L86" s="87"/>
      <c r="M86" s="87"/>
      <c r="N86" s="87"/>
      <c r="O86" s="87"/>
      <c r="P86" s="87"/>
      <c r="Q86" s="29"/>
      <c r="R86" s="28"/>
      <c r="T86" s="58">
        <f>IF(AND(R78=3,J79=""),"Err",0)</f>
        <v>0</v>
      </c>
    </row>
    <row r="87" spans="1:28" ht="20.100000000000001" customHeight="1">
      <c r="A87" s="17" t="s">
        <v>37</v>
      </c>
      <c r="B87" s="17"/>
      <c r="C87" s="17" t="s">
        <v>38</v>
      </c>
      <c r="D87" s="17"/>
      <c r="E87" s="17"/>
      <c r="F87" s="17"/>
      <c r="G87" s="17"/>
      <c r="H87" s="17"/>
      <c r="I87" s="17"/>
      <c r="J87" s="17"/>
      <c r="K87" s="17"/>
      <c r="L87" s="17"/>
      <c r="M87" s="17"/>
      <c r="N87" s="17"/>
      <c r="O87" s="17"/>
      <c r="P87" s="17"/>
      <c r="Q87" s="29"/>
      <c r="R87" s="28"/>
      <c r="T87" s="58">
        <f>IF(AND(R78&gt;=1,E80=""),"Err",0)</f>
        <v>0</v>
      </c>
      <c r="V87" s="57" t="b">
        <v>0</v>
      </c>
      <c r="X87" s="58">
        <f>IF(AND(R78&gt;0,V87=FALSE),"Err",0)</f>
        <v>0</v>
      </c>
    </row>
    <row r="88" spans="1:28" ht="20.100000000000001" customHeight="1">
      <c r="A88" s="17"/>
      <c r="B88" s="17"/>
      <c r="C88" s="17" t="s">
        <v>39</v>
      </c>
      <c r="D88" s="17"/>
      <c r="E88" s="17"/>
      <c r="F88" s="17"/>
      <c r="G88" s="17"/>
      <c r="H88" s="17"/>
      <c r="I88" s="17"/>
      <c r="J88" s="17"/>
      <c r="K88" s="17"/>
      <c r="L88" s="17"/>
      <c r="M88" s="17"/>
      <c r="N88" s="17"/>
      <c r="O88" s="17"/>
      <c r="P88" s="17"/>
      <c r="Q88" s="29"/>
      <c r="R88" s="28"/>
    </row>
    <row r="89" spans="1:28" ht="20.100000000000001" customHeight="1">
      <c r="A89" s="55" t="s">
        <v>85</v>
      </c>
      <c r="B89" s="55"/>
      <c r="C89" s="55"/>
      <c r="D89" s="55"/>
      <c r="E89" s="55"/>
      <c r="F89" s="55"/>
      <c r="G89" s="55"/>
      <c r="H89" s="55"/>
      <c r="I89" s="55"/>
      <c r="J89" s="55"/>
      <c r="K89" s="55"/>
      <c r="L89" s="55"/>
      <c r="M89" s="55"/>
      <c r="N89" s="55"/>
      <c r="O89" s="55"/>
      <c r="P89" s="55" t="s">
        <v>86</v>
      </c>
      <c r="Q89" s="29"/>
      <c r="R89" s="28"/>
    </row>
    <row r="90" spans="1:28" ht="20.100000000000001" customHeight="1">
      <c r="A90" s="169" t="s">
        <v>155</v>
      </c>
      <c r="B90" s="170"/>
      <c r="C90" s="170"/>
      <c r="D90" s="170"/>
      <c r="E90" s="170"/>
      <c r="F90" s="170"/>
      <c r="G90" s="170"/>
      <c r="H90" s="170"/>
      <c r="I90" s="170"/>
      <c r="J90" s="170"/>
      <c r="K90" s="170"/>
      <c r="L90" s="170"/>
      <c r="M90" s="170"/>
      <c r="N90" s="170"/>
      <c r="O90" s="170"/>
      <c r="P90" s="171"/>
      <c r="Q90" s="29"/>
      <c r="R90" s="28"/>
    </row>
    <row r="91" spans="1:28" ht="20.100000000000001" customHeight="1">
      <c r="A91" s="172"/>
      <c r="B91" s="173"/>
      <c r="C91" s="173"/>
      <c r="D91" s="173"/>
      <c r="E91" s="173"/>
      <c r="F91" s="173"/>
      <c r="G91" s="173"/>
      <c r="H91" s="173"/>
      <c r="I91" s="173"/>
      <c r="J91" s="173"/>
      <c r="K91" s="173"/>
      <c r="L91" s="173"/>
      <c r="M91" s="173"/>
      <c r="N91" s="173"/>
      <c r="O91" s="173"/>
      <c r="P91" s="174"/>
      <c r="Q91" s="29"/>
      <c r="R91" s="28"/>
    </row>
    <row r="92" spans="1:28" ht="20.100000000000001" customHeight="1">
      <c r="A92" s="172"/>
      <c r="B92" s="173"/>
      <c r="C92" s="173"/>
      <c r="D92" s="173"/>
      <c r="E92" s="173"/>
      <c r="F92" s="173"/>
      <c r="G92" s="173"/>
      <c r="H92" s="173"/>
      <c r="I92" s="173"/>
      <c r="J92" s="173"/>
      <c r="K92" s="173"/>
      <c r="L92" s="173"/>
      <c r="M92" s="173"/>
      <c r="N92" s="173"/>
      <c r="O92" s="173"/>
      <c r="P92" s="174"/>
    </row>
    <row r="93" spans="1:28" ht="20.100000000000001" customHeight="1">
      <c r="A93" s="172"/>
      <c r="B93" s="173"/>
      <c r="C93" s="173"/>
      <c r="D93" s="173"/>
      <c r="E93" s="173"/>
      <c r="F93" s="173"/>
      <c r="G93" s="173"/>
      <c r="H93" s="173"/>
      <c r="I93" s="173"/>
      <c r="J93" s="173"/>
      <c r="K93" s="173"/>
      <c r="L93" s="173"/>
      <c r="M93" s="173"/>
      <c r="N93" s="173"/>
      <c r="O93" s="173"/>
      <c r="P93" s="174"/>
    </row>
    <row r="94" spans="1:28" ht="20.100000000000001" customHeight="1">
      <c r="A94" s="172"/>
      <c r="B94" s="173"/>
      <c r="C94" s="173"/>
      <c r="D94" s="173"/>
      <c r="E94" s="173"/>
      <c r="F94" s="173"/>
      <c r="G94" s="173"/>
      <c r="H94" s="173"/>
      <c r="I94" s="173"/>
      <c r="J94" s="173"/>
      <c r="K94" s="173"/>
      <c r="L94" s="173"/>
      <c r="M94" s="173"/>
      <c r="N94" s="173"/>
      <c r="O94" s="173"/>
      <c r="P94" s="174"/>
      <c r="S94" s="28"/>
      <c r="T94" s="28"/>
      <c r="U94" s="28"/>
      <c r="V94" s="28"/>
      <c r="W94" s="28"/>
      <c r="X94" s="28"/>
      <c r="Y94" s="28"/>
      <c r="Z94" s="28"/>
      <c r="AA94" s="28"/>
      <c r="AB94" s="28"/>
    </row>
    <row r="95" spans="1:28" ht="20.100000000000001" customHeight="1">
      <c r="A95" s="172"/>
      <c r="B95" s="173"/>
      <c r="C95" s="173"/>
      <c r="D95" s="173"/>
      <c r="E95" s="173"/>
      <c r="F95" s="173"/>
      <c r="G95" s="173"/>
      <c r="H95" s="173"/>
      <c r="I95" s="173"/>
      <c r="J95" s="173"/>
      <c r="K95" s="173"/>
      <c r="L95" s="173"/>
      <c r="M95" s="173"/>
      <c r="N95" s="173"/>
      <c r="O95" s="173"/>
      <c r="P95" s="174"/>
      <c r="S95" s="28"/>
      <c r="T95" s="28"/>
      <c r="U95" s="28"/>
      <c r="V95" s="28"/>
      <c r="W95" s="28"/>
      <c r="X95" s="28"/>
      <c r="Y95" s="28"/>
      <c r="Z95" s="28"/>
      <c r="AA95" s="28"/>
      <c r="AB95" s="28"/>
    </row>
    <row r="96" spans="1:28" ht="20.100000000000001" customHeight="1">
      <c r="A96" s="172"/>
      <c r="B96" s="173"/>
      <c r="C96" s="173"/>
      <c r="D96" s="173"/>
      <c r="E96" s="173"/>
      <c r="F96" s="173"/>
      <c r="G96" s="173"/>
      <c r="H96" s="173"/>
      <c r="I96" s="173"/>
      <c r="J96" s="173"/>
      <c r="K96" s="173"/>
      <c r="L96" s="173"/>
      <c r="M96" s="173"/>
      <c r="N96" s="173"/>
      <c r="O96" s="173"/>
      <c r="P96" s="174"/>
      <c r="S96" s="28"/>
      <c r="T96" s="28"/>
      <c r="U96" s="28"/>
      <c r="V96" s="28"/>
      <c r="W96" s="28"/>
      <c r="X96" s="28"/>
      <c r="Y96" s="28"/>
      <c r="Z96" s="28"/>
      <c r="AA96" s="28"/>
      <c r="AB96" s="28"/>
    </row>
    <row r="97" spans="1:28" ht="20.100000000000001" customHeight="1">
      <c r="A97" s="172"/>
      <c r="B97" s="173"/>
      <c r="C97" s="173"/>
      <c r="D97" s="173"/>
      <c r="E97" s="173"/>
      <c r="F97" s="173"/>
      <c r="G97" s="173"/>
      <c r="H97" s="173"/>
      <c r="I97" s="173"/>
      <c r="J97" s="173"/>
      <c r="K97" s="173"/>
      <c r="L97" s="173"/>
      <c r="M97" s="173"/>
      <c r="N97" s="173"/>
      <c r="O97" s="173"/>
      <c r="P97" s="174"/>
      <c r="S97" s="28"/>
      <c r="T97" s="28"/>
      <c r="U97" s="28"/>
      <c r="V97" s="28"/>
      <c r="W97" s="28"/>
      <c r="X97" s="28"/>
      <c r="Y97" s="28"/>
      <c r="Z97" s="28"/>
      <c r="AA97" s="28"/>
      <c r="AB97" s="28"/>
    </row>
    <row r="98" spans="1:28" ht="20.100000000000001" customHeight="1">
      <c r="A98" s="172"/>
      <c r="B98" s="173"/>
      <c r="C98" s="173"/>
      <c r="D98" s="173"/>
      <c r="E98" s="173"/>
      <c r="F98" s="173"/>
      <c r="G98" s="173"/>
      <c r="H98" s="173"/>
      <c r="I98" s="173"/>
      <c r="J98" s="173"/>
      <c r="K98" s="173"/>
      <c r="L98" s="173"/>
      <c r="M98" s="173"/>
      <c r="N98" s="173"/>
      <c r="O98" s="173"/>
      <c r="P98" s="174"/>
      <c r="S98" s="28"/>
      <c r="T98" s="28"/>
      <c r="U98" s="28"/>
      <c r="V98" s="28"/>
      <c r="W98" s="28"/>
      <c r="X98" s="28"/>
      <c r="Y98" s="28"/>
      <c r="Z98" s="28"/>
      <c r="AA98" s="28"/>
      <c r="AB98" s="28"/>
    </row>
    <row r="99" spans="1:28" ht="20.100000000000001" customHeight="1">
      <c r="A99" s="172"/>
      <c r="B99" s="173"/>
      <c r="C99" s="173"/>
      <c r="D99" s="173"/>
      <c r="E99" s="173"/>
      <c r="F99" s="173"/>
      <c r="G99" s="173"/>
      <c r="H99" s="173"/>
      <c r="I99" s="173"/>
      <c r="J99" s="173"/>
      <c r="K99" s="173"/>
      <c r="L99" s="173"/>
      <c r="M99" s="173"/>
      <c r="N99" s="173"/>
      <c r="O99" s="173"/>
      <c r="P99" s="174"/>
    </row>
    <row r="100" spans="1:28" ht="20.100000000000001" customHeight="1">
      <c r="A100" s="172"/>
      <c r="B100" s="173"/>
      <c r="C100" s="173"/>
      <c r="D100" s="173"/>
      <c r="E100" s="173"/>
      <c r="F100" s="173"/>
      <c r="G100" s="173"/>
      <c r="H100" s="173"/>
      <c r="I100" s="173"/>
      <c r="J100" s="173"/>
      <c r="K100" s="173"/>
      <c r="L100" s="173"/>
      <c r="M100" s="173"/>
      <c r="N100" s="173"/>
      <c r="O100" s="173"/>
      <c r="P100" s="174"/>
    </row>
    <row r="101" spans="1:28" ht="20.100000000000001" customHeight="1">
      <c r="A101" s="172"/>
      <c r="B101" s="173"/>
      <c r="C101" s="173"/>
      <c r="D101" s="173"/>
      <c r="E101" s="173"/>
      <c r="F101" s="173"/>
      <c r="G101" s="173"/>
      <c r="H101" s="173"/>
      <c r="I101" s="173"/>
      <c r="J101" s="173"/>
      <c r="K101" s="173"/>
      <c r="L101" s="173"/>
      <c r="M101" s="173"/>
      <c r="N101" s="173"/>
      <c r="O101" s="173"/>
      <c r="P101" s="174"/>
    </row>
    <row r="102" spans="1:28" ht="20.100000000000001" customHeight="1">
      <c r="A102" s="172"/>
      <c r="B102" s="173"/>
      <c r="C102" s="173"/>
      <c r="D102" s="173"/>
      <c r="E102" s="173"/>
      <c r="F102" s="173"/>
      <c r="G102" s="173"/>
      <c r="H102" s="173"/>
      <c r="I102" s="173"/>
      <c r="J102" s="173"/>
      <c r="K102" s="173"/>
      <c r="L102" s="173"/>
      <c r="M102" s="173"/>
      <c r="N102" s="173"/>
      <c r="O102" s="173"/>
      <c r="P102" s="174"/>
    </row>
    <row r="103" spans="1:28" ht="20.100000000000001" customHeight="1">
      <c r="A103" s="172"/>
      <c r="B103" s="173"/>
      <c r="C103" s="173"/>
      <c r="D103" s="173"/>
      <c r="E103" s="173"/>
      <c r="F103" s="173"/>
      <c r="G103" s="173"/>
      <c r="H103" s="173"/>
      <c r="I103" s="173"/>
      <c r="J103" s="173"/>
      <c r="K103" s="173"/>
      <c r="L103" s="173"/>
      <c r="M103" s="173"/>
      <c r="N103" s="173"/>
      <c r="O103" s="173"/>
      <c r="P103" s="174"/>
    </row>
    <row r="104" spans="1:28" ht="20.100000000000001" customHeight="1">
      <c r="A104" s="172"/>
      <c r="B104" s="173"/>
      <c r="C104" s="173"/>
      <c r="D104" s="173"/>
      <c r="E104" s="173"/>
      <c r="F104" s="173"/>
      <c r="G104" s="173"/>
      <c r="H104" s="173"/>
      <c r="I104" s="173"/>
      <c r="J104" s="173"/>
      <c r="K104" s="173"/>
      <c r="L104" s="173"/>
      <c r="M104" s="173"/>
      <c r="N104" s="173"/>
      <c r="O104" s="173"/>
      <c r="P104" s="174"/>
    </row>
    <row r="105" spans="1:28" ht="20.100000000000001" customHeight="1">
      <c r="A105" s="172"/>
      <c r="B105" s="173"/>
      <c r="C105" s="173"/>
      <c r="D105" s="173"/>
      <c r="E105" s="173"/>
      <c r="F105" s="173"/>
      <c r="G105" s="173"/>
      <c r="H105" s="173"/>
      <c r="I105" s="173"/>
      <c r="J105" s="173"/>
      <c r="K105" s="173"/>
      <c r="L105" s="173"/>
      <c r="M105" s="173"/>
      <c r="N105" s="173"/>
      <c r="O105" s="173"/>
      <c r="P105" s="174"/>
    </row>
    <row r="106" spans="1:28" ht="20.100000000000001" customHeight="1">
      <c r="A106" s="172"/>
      <c r="B106" s="173"/>
      <c r="C106" s="173"/>
      <c r="D106" s="173"/>
      <c r="E106" s="173"/>
      <c r="F106" s="173"/>
      <c r="G106" s="173"/>
      <c r="H106" s="173"/>
      <c r="I106" s="173"/>
      <c r="J106" s="173"/>
      <c r="K106" s="173"/>
      <c r="L106" s="173"/>
      <c r="M106" s="173"/>
      <c r="N106" s="173"/>
      <c r="O106" s="173"/>
      <c r="P106" s="174"/>
    </row>
    <row r="107" spans="1:28" ht="20.100000000000001" customHeight="1">
      <c r="A107" s="172"/>
      <c r="B107" s="173"/>
      <c r="C107" s="173"/>
      <c r="D107" s="173"/>
      <c r="E107" s="173"/>
      <c r="F107" s="173"/>
      <c r="G107" s="173"/>
      <c r="H107" s="173"/>
      <c r="I107" s="173"/>
      <c r="J107" s="173"/>
      <c r="K107" s="173"/>
      <c r="L107" s="173"/>
      <c r="M107" s="173"/>
      <c r="N107" s="173"/>
      <c r="O107" s="173"/>
      <c r="P107" s="174"/>
    </row>
    <row r="108" spans="1:28" ht="20.100000000000001" customHeight="1">
      <c r="A108" s="172"/>
      <c r="B108" s="173"/>
      <c r="C108" s="173"/>
      <c r="D108" s="173"/>
      <c r="E108" s="173"/>
      <c r="F108" s="173"/>
      <c r="G108" s="173"/>
      <c r="H108" s="173"/>
      <c r="I108" s="173"/>
      <c r="J108" s="173"/>
      <c r="K108" s="173"/>
      <c r="L108" s="173"/>
      <c r="M108" s="173"/>
      <c r="N108" s="173"/>
      <c r="O108" s="173"/>
      <c r="P108" s="174"/>
    </row>
    <row r="109" spans="1:28" ht="20.100000000000001" customHeight="1">
      <c r="A109" s="172"/>
      <c r="B109" s="173"/>
      <c r="C109" s="173"/>
      <c r="D109" s="173"/>
      <c r="E109" s="173"/>
      <c r="F109" s="173"/>
      <c r="G109" s="173"/>
      <c r="H109" s="173"/>
      <c r="I109" s="173"/>
      <c r="J109" s="173"/>
      <c r="K109" s="173"/>
      <c r="L109" s="173"/>
      <c r="M109" s="173"/>
      <c r="N109" s="173"/>
      <c r="O109" s="173"/>
      <c r="P109" s="174"/>
    </row>
    <row r="110" spans="1:28" ht="20.100000000000001" customHeight="1">
      <c r="A110" s="172"/>
      <c r="B110" s="173"/>
      <c r="C110" s="173"/>
      <c r="D110" s="173"/>
      <c r="E110" s="173"/>
      <c r="F110" s="173"/>
      <c r="G110" s="173"/>
      <c r="H110" s="173"/>
      <c r="I110" s="173"/>
      <c r="J110" s="173"/>
      <c r="K110" s="173"/>
      <c r="L110" s="173"/>
      <c r="M110" s="173"/>
      <c r="N110" s="173"/>
      <c r="O110" s="173"/>
      <c r="P110" s="174"/>
    </row>
    <row r="111" spans="1:28" ht="20.100000000000001" customHeight="1">
      <c r="A111" s="172"/>
      <c r="B111" s="173"/>
      <c r="C111" s="173"/>
      <c r="D111" s="173"/>
      <c r="E111" s="173"/>
      <c r="F111" s="173"/>
      <c r="G111" s="173"/>
      <c r="H111" s="173"/>
      <c r="I111" s="173"/>
      <c r="J111" s="173"/>
      <c r="K111" s="173"/>
      <c r="L111" s="173"/>
      <c r="M111" s="173"/>
      <c r="N111" s="173"/>
      <c r="O111" s="173"/>
      <c r="P111" s="174"/>
    </row>
    <row r="112" spans="1:28" ht="20.100000000000001" customHeight="1">
      <c r="A112" s="172"/>
      <c r="B112" s="173"/>
      <c r="C112" s="173"/>
      <c r="D112" s="173"/>
      <c r="E112" s="173"/>
      <c r="F112" s="173"/>
      <c r="G112" s="173"/>
      <c r="H112" s="173"/>
      <c r="I112" s="173"/>
      <c r="J112" s="173"/>
      <c r="K112" s="173"/>
      <c r="L112" s="173"/>
      <c r="M112" s="173"/>
      <c r="N112" s="173"/>
      <c r="O112" s="173"/>
      <c r="P112" s="174"/>
    </row>
    <row r="113" spans="1:16" ht="20.100000000000001" customHeight="1">
      <c r="A113" s="172"/>
      <c r="B113" s="173"/>
      <c r="C113" s="173"/>
      <c r="D113" s="173"/>
      <c r="E113" s="173"/>
      <c r="F113" s="173"/>
      <c r="G113" s="173"/>
      <c r="H113" s="173"/>
      <c r="I113" s="173"/>
      <c r="J113" s="173"/>
      <c r="K113" s="173"/>
      <c r="L113" s="173"/>
      <c r="M113" s="173"/>
      <c r="N113" s="173"/>
      <c r="O113" s="173"/>
      <c r="P113" s="174"/>
    </row>
    <row r="114" spans="1:16" ht="20.100000000000001" customHeight="1">
      <c r="A114" s="172"/>
      <c r="B114" s="173"/>
      <c r="C114" s="173"/>
      <c r="D114" s="173"/>
      <c r="E114" s="173"/>
      <c r="F114" s="173"/>
      <c r="G114" s="173"/>
      <c r="H114" s="173"/>
      <c r="I114" s="173"/>
      <c r="J114" s="173"/>
      <c r="K114" s="173"/>
      <c r="L114" s="173"/>
      <c r="M114" s="173"/>
      <c r="N114" s="173"/>
      <c r="O114" s="173"/>
      <c r="P114" s="174"/>
    </row>
    <row r="115" spans="1:16" ht="20.100000000000001" customHeight="1">
      <c r="A115" s="172"/>
      <c r="B115" s="173"/>
      <c r="C115" s="173"/>
      <c r="D115" s="173"/>
      <c r="E115" s="173"/>
      <c r="F115" s="173"/>
      <c r="G115" s="173"/>
      <c r="H115" s="173"/>
      <c r="I115" s="173"/>
      <c r="J115" s="173"/>
      <c r="K115" s="173"/>
      <c r="L115" s="173"/>
      <c r="M115" s="173"/>
      <c r="N115" s="173"/>
      <c r="O115" s="173"/>
      <c r="P115" s="174"/>
    </row>
    <row r="116" spans="1:16" ht="20.100000000000001" customHeight="1">
      <c r="A116" s="172"/>
      <c r="B116" s="173"/>
      <c r="C116" s="173"/>
      <c r="D116" s="173"/>
      <c r="E116" s="173"/>
      <c r="F116" s="173"/>
      <c r="G116" s="173"/>
      <c r="H116" s="173"/>
      <c r="I116" s="173"/>
      <c r="J116" s="173"/>
      <c r="K116" s="173"/>
      <c r="L116" s="173"/>
      <c r="M116" s="173"/>
      <c r="N116" s="173"/>
      <c r="O116" s="173"/>
      <c r="P116" s="174"/>
    </row>
    <row r="117" spans="1:16" ht="20.100000000000001" customHeight="1">
      <c r="A117" s="172"/>
      <c r="B117" s="173"/>
      <c r="C117" s="173"/>
      <c r="D117" s="173"/>
      <c r="E117" s="173"/>
      <c r="F117" s="173"/>
      <c r="G117" s="173"/>
      <c r="H117" s="173"/>
      <c r="I117" s="173"/>
      <c r="J117" s="173"/>
      <c r="K117" s="173"/>
      <c r="L117" s="173"/>
      <c r="M117" s="173"/>
      <c r="N117" s="173"/>
      <c r="O117" s="173"/>
      <c r="P117" s="174"/>
    </row>
    <row r="118" spans="1:16" ht="20.100000000000001" customHeight="1">
      <c r="A118" s="172"/>
      <c r="B118" s="173"/>
      <c r="C118" s="173"/>
      <c r="D118" s="173"/>
      <c r="E118" s="173"/>
      <c r="F118" s="173"/>
      <c r="G118" s="173"/>
      <c r="H118" s="173"/>
      <c r="I118" s="173"/>
      <c r="J118" s="173"/>
      <c r="K118" s="173"/>
      <c r="L118" s="173"/>
      <c r="M118" s="173"/>
      <c r="N118" s="173"/>
      <c r="O118" s="173"/>
      <c r="P118" s="174"/>
    </row>
    <row r="119" spans="1:16" ht="20.100000000000001" customHeight="1">
      <c r="A119" s="172"/>
      <c r="B119" s="173"/>
      <c r="C119" s="173"/>
      <c r="D119" s="173"/>
      <c r="E119" s="173"/>
      <c r="F119" s="173"/>
      <c r="G119" s="173"/>
      <c r="H119" s="173"/>
      <c r="I119" s="173"/>
      <c r="J119" s="173"/>
      <c r="K119" s="173"/>
      <c r="L119" s="173"/>
      <c r="M119" s="173"/>
      <c r="N119" s="173"/>
      <c r="O119" s="173"/>
      <c r="P119" s="174"/>
    </row>
    <row r="120" spans="1:16" ht="20.100000000000001" customHeight="1">
      <c r="A120" s="172"/>
      <c r="B120" s="173"/>
      <c r="C120" s="173"/>
      <c r="D120" s="173"/>
      <c r="E120" s="173"/>
      <c r="F120" s="173"/>
      <c r="G120" s="173"/>
      <c r="H120" s="173"/>
      <c r="I120" s="173"/>
      <c r="J120" s="173"/>
      <c r="K120" s="173"/>
      <c r="L120" s="173"/>
      <c r="M120" s="173"/>
      <c r="N120" s="173"/>
      <c r="O120" s="173"/>
      <c r="P120" s="174"/>
    </row>
    <row r="121" spans="1:16" ht="20.100000000000001" customHeight="1">
      <c r="A121" s="172"/>
      <c r="B121" s="173"/>
      <c r="C121" s="173"/>
      <c r="D121" s="173"/>
      <c r="E121" s="173"/>
      <c r="F121" s="173"/>
      <c r="G121" s="173"/>
      <c r="H121" s="173"/>
      <c r="I121" s="173"/>
      <c r="J121" s="173"/>
      <c r="K121" s="173"/>
      <c r="L121" s="173"/>
      <c r="M121" s="173"/>
      <c r="N121" s="173"/>
      <c r="O121" s="173"/>
      <c r="P121" s="174"/>
    </row>
    <row r="122" spans="1:16" ht="20.100000000000001" customHeight="1">
      <c r="A122" s="172"/>
      <c r="B122" s="173"/>
      <c r="C122" s="173"/>
      <c r="D122" s="173"/>
      <c r="E122" s="173"/>
      <c r="F122" s="173"/>
      <c r="G122" s="173"/>
      <c r="H122" s="173"/>
      <c r="I122" s="173"/>
      <c r="J122" s="173"/>
      <c r="K122" s="173"/>
      <c r="L122" s="173"/>
      <c r="M122" s="173"/>
      <c r="N122" s="173"/>
      <c r="O122" s="173"/>
      <c r="P122" s="174"/>
    </row>
    <row r="123" spans="1:16" ht="20.100000000000001" customHeight="1">
      <c r="A123" s="172"/>
      <c r="B123" s="173"/>
      <c r="C123" s="173"/>
      <c r="D123" s="173"/>
      <c r="E123" s="173"/>
      <c r="F123" s="173"/>
      <c r="G123" s="173"/>
      <c r="H123" s="173"/>
      <c r="I123" s="173"/>
      <c r="J123" s="173"/>
      <c r="K123" s="173"/>
      <c r="L123" s="173"/>
      <c r="M123" s="173"/>
      <c r="N123" s="173"/>
      <c r="O123" s="173"/>
      <c r="P123" s="174"/>
    </row>
    <row r="124" spans="1:16" ht="20.100000000000001" customHeight="1">
      <c r="A124" s="172"/>
      <c r="B124" s="173"/>
      <c r="C124" s="173"/>
      <c r="D124" s="173"/>
      <c r="E124" s="173"/>
      <c r="F124" s="173"/>
      <c r="G124" s="173"/>
      <c r="H124" s="173"/>
      <c r="I124" s="173"/>
      <c r="J124" s="173"/>
      <c r="K124" s="173"/>
      <c r="L124" s="173"/>
      <c r="M124" s="173"/>
      <c r="N124" s="173"/>
      <c r="O124" s="173"/>
      <c r="P124" s="174"/>
    </row>
    <row r="125" spans="1:16" ht="20.100000000000001" customHeight="1">
      <c r="A125" s="172"/>
      <c r="B125" s="173"/>
      <c r="C125" s="173"/>
      <c r="D125" s="173"/>
      <c r="E125" s="173"/>
      <c r="F125" s="173"/>
      <c r="G125" s="173"/>
      <c r="H125" s="173"/>
      <c r="I125" s="173"/>
      <c r="J125" s="173"/>
      <c r="K125" s="173"/>
      <c r="L125" s="173"/>
      <c r="M125" s="173"/>
      <c r="N125" s="173"/>
      <c r="O125" s="173"/>
      <c r="P125" s="174"/>
    </row>
    <row r="126" spans="1:16" ht="20.100000000000001" customHeight="1">
      <c r="A126" s="172"/>
      <c r="B126" s="173"/>
      <c r="C126" s="173"/>
      <c r="D126" s="173"/>
      <c r="E126" s="173"/>
      <c r="F126" s="173"/>
      <c r="G126" s="173"/>
      <c r="H126" s="173"/>
      <c r="I126" s="173"/>
      <c r="J126" s="173"/>
      <c r="K126" s="173"/>
      <c r="L126" s="173"/>
      <c r="M126" s="173"/>
      <c r="N126" s="173"/>
      <c r="O126" s="173"/>
      <c r="P126" s="174"/>
    </row>
    <row r="127" spans="1:16" ht="20.100000000000001" customHeight="1">
      <c r="A127" s="172"/>
      <c r="B127" s="173"/>
      <c r="C127" s="173"/>
      <c r="D127" s="173"/>
      <c r="E127" s="173"/>
      <c r="F127" s="173"/>
      <c r="G127" s="173"/>
      <c r="H127" s="173"/>
      <c r="I127" s="173"/>
      <c r="J127" s="173"/>
      <c r="K127" s="173"/>
      <c r="L127" s="173"/>
      <c r="M127" s="173"/>
      <c r="N127" s="173"/>
      <c r="O127" s="173"/>
      <c r="P127" s="174"/>
    </row>
    <row r="128" spans="1:16" ht="20.100000000000001" customHeight="1">
      <c r="A128" s="172"/>
      <c r="B128" s="173"/>
      <c r="C128" s="173"/>
      <c r="D128" s="173"/>
      <c r="E128" s="173"/>
      <c r="F128" s="173"/>
      <c r="G128" s="173"/>
      <c r="H128" s="173"/>
      <c r="I128" s="173"/>
      <c r="J128" s="173"/>
      <c r="K128" s="173"/>
      <c r="L128" s="173"/>
      <c r="M128" s="173"/>
      <c r="N128" s="173"/>
      <c r="O128" s="173"/>
      <c r="P128" s="174"/>
    </row>
    <row r="129" spans="1:16" ht="20.100000000000001" customHeight="1">
      <c r="A129" s="172"/>
      <c r="B129" s="173"/>
      <c r="C129" s="173"/>
      <c r="D129" s="173"/>
      <c r="E129" s="173"/>
      <c r="F129" s="173"/>
      <c r="G129" s="173"/>
      <c r="H129" s="173"/>
      <c r="I129" s="173"/>
      <c r="J129" s="173"/>
      <c r="K129" s="173"/>
      <c r="L129" s="173"/>
      <c r="M129" s="173"/>
      <c r="N129" s="173"/>
      <c r="O129" s="173"/>
      <c r="P129" s="174"/>
    </row>
    <row r="130" spans="1:16" ht="20.100000000000001" customHeight="1">
      <c r="A130" s="175"/>
      <c r="B130" s="176"/>
      <c r="C130" s="176"/>
      <c r="D130" s="176"/>
      <c r="E130" s="176"/>
      <c r="F130" s="176"/>
      <c r="G130" s="176"/>
      <c r="H130" s="176"/>
      <c r="I130" s="176"/>
      <c r="J130" s="176"/>
      <c r="K130" s="176"/>
      <c r="L130" s="176"/>
      <c r="M130" s="176"/>
      <c r="N130" s="176"/>
      <c r="O130" s="176"/>
      <c r="P130" s="177"/>
    </row>
    <row r="131" spans="1:16" ht="20.100000000000001" customHeight="1">
      <c r="A131" s="55" t="s">
        <v>85</v>
      </c>
      <c r="B131" s="55"/>
      <c r="C131" s="55"/>
      <c r="D131" s="55"/>
      <c r="E131" s="55"/>
      <c r="F131" s="55"/>
      <c r="G131" s="55"/>
      <c r="H131" s="55"/>
      <c r="I131" s="55"/>
      <c r="J131" s="55"/>
      <c r="K131" s="55"/>
      <c r="L131" s="55"/>
      <c r="M131" s="55"/>
      <c r="N131" s="55"/>
      <c r="O131" s="55"/>
      <c r="P131" s="55" t="s">
        <v>87</v>
      </c>
    </row>
    <row r="132" spans="1:16" ht="20.100000000000001" customHeight="1">
      <c r="A132" s="178"/>
      <c r="B132" s="170"/>
      <c r="C132" s="170"/>
      <c r="D132" s="170"/>
      <c r="E132" s="170"/>
      <c r="F132" s="170"/>
      <c r="G132" s="170"/>
      <c r="H132" s="170"/>
      <c r="I132" s="170"/>
      <c r="J132" s="170"/>
      <c r="K132" s="170"/>
      <c r="L132" s="170"/>
      <c r="M132" s="170"/>
      <c r="N132" s="170"/>
      <c r="O132" s="170"/>
      <c r="P132" s="171"/>
    </row>
    <row r="133" spans="1:16" ht="20.100000000000001" customHeight="1">
      <c r="A133" s="172"/>
      <c r="B133" s="173"/>
      <c r="C133" s="173"/>
      <c r="D133" s="173"/>
      <c r="E133" s="173"/>
      <c r="F133" s="173"/>
      <c r="G133" s="173"/>
      <c r="H133" s="173"/>
      <c r="I133" s="173"/>
      <c r="J133" s="173"/>
      <c r="K133" s="173"/>
      <c r="L133" s="173"/>
      <c r="M133" s="173"/>
      <c r="N133" s="173"/>
      <c r="O133" s="173"/>
      <c r="P133" s="174"/>
    </row>
    <row r="134" spans="1:16" ht="20.100000000000001" customHeight="1">
      <c r="A134" s="172"/>
      <c r="B134" s="173"/>
      <c r="C134" s="173"/>
      <c r="D134" s="173"/>
      <c r="E134" s="173"/>
      <c r="F134" s="173"/>
      <c r="G134" s="173"/>
      <c r="H134" s="173"/>
      <c r="I134" s="173"/>
      <c r="J134" s="173"/>
      <c r="K134" s="173"/>
      <c r="L134" s="173"/>
      <c r="M134" s="173"/>
      <c r="N134" s="173"/>
      <c r="O134" s="173"/>
      <c r="P134" s="174"/>
    </row>
    <row r="135" spans="1:16" ht="20.100000000000001" customHeight="1">
      <c r="A135" s="172"/>
      <c r="B135" s="173"/>
      <c r="C135" s="173"/>
      <c r="D135" s="173"/>
      <c r="E135" s="173"/>
      <c r="F135" s="173"/>
      <c r="G135" s="173"/>
      <c r="H135" s="173"/>
      <c r="I135" s="173"/>
      <c r="J135" s="173"/>
      <c r="K135" s="173"/>
      <c r="L135" s="173"/>
      <c r="M135" s="173"/>
      <c r="N135" s="173"/>
      <c r="O135" s="173"/>
      <c r="P135" s="174"/>
    </row>
    <row r="136" spans="1:16" ht="20.100000000000001" customHeight="1">
      <c r="A136" s="172"/>
      <c r="B136" s="173"/>
      <c r="C136" s="173"/>
      <c r="D136" s="173"/>
      <c r="E136" s="173"/>
      <c r="F136" s="173"/>
      <c r="G136" s="173"/>
      <c r="H136" s="173"/>
      <c r="I136" s="173"/>
      <c r="J136" s="173"/>
      <c r="K136" s="173"/>
      <c r="L136" s="173"/>
      <c r="M136" s="173"/>
      <c r="N136" s="173"/>
      <c r="O136" s="173"/>
      <c r="P136" s="174"/>
    </row>
    <row r="137" spans="1:16" ht="20.100000000000001" customHeight="1">
      <c r="A137" s="172"/>
      <c r="B137" s="173"/>
      <c r="C137" s="173"/>
      <c r="D137" s="173"/>
      <c r="E137" s="173"/>
      <c r="F137" s="173"/>
      <c r="G137" s="173"/>
      <c r="H137" s="173"/>
      <c r="I137" s="173"/>
      <c r="J137" s="173"/>
      <c r="K137" s="173"/>
      <c r="L137" s="173"/>
      <c r="M137" s="173"/>
      <c r="N137" s="173"/>
      <c r="O137" s="173"/>
      <c r="P137" s="174"/>
    </row>
    <row r="138" spans="1:16" ht="20.100000000000001" customHeight="1">
      <c r="A138" s="172"/>
      <c r="B138" s="173"/>
      <c r="C138" s="173"/>
      <c r="D138" s="173"/>
      <c r="E138" s="173"/>
      <c r="F138" s="173"/>
      <c r="G138" s="173"/>
      <c r="H138" s="173"/>
      <c r="I138" s="173"/>
      <c r="J138" s="173"/>
      <c r="K138" s="173"/>
      <c r="L138" s="173"/>
      <c r="M138" s="173"/>
      <c r="N138" s="173"/>
      <c r="O138" s="173"/>
      <c r="P138" s="174"/>
    </row>
    <row r="139" spans="1:16" ht="20.100000000000001" customHeight="1">
      <c r="A139" s="172"/>
      <c r="B139" s="173"/>
      <c r="C139" s="173"/>
      <c r="D139" s="173"/>
      <c r="E139" s="173"/>
      <c r="F139" s="173"/>
      <c r="G139" s="173"/>
      <c r="H139" s="173"/>
      <c r="I139" s="173"/>
      <c r="J139" s="173"/>
      <c r="K139" s="173"/>
      <c r="L139" s="173"/>
      <c r="M139" s="173"/>
      <c r="N139" s="173"/>
      <c r="O139" s="173"/>
      <c r="P139" s="174"/>
    </row>
    <row r="140" spans="1:16" ht="20.100000000000001" customHeight="1">
      <c r="A140" s="172"/>
      <c r="B140" s="173"/>
      <c r="C140" s="173"/>
      <c r="D140" s="173"/>
      <c r="E140" s="173"/>
      <c r="F140" s="173"/>
      <c r="G140" s="173"/>
      <c r="H140" s="173"/>
      <c r="I140" s="173"/>
      <c r="J140" s="173"/>
      <c r="K140" s="173"/>
      <c r="L140" s="173"/>
      <c r="M140" s="173"/>
      <c r="N140" s="173"/>
      <c r="O140" s="173"/>
      <c r="P140" s="174"/>
    </row>
    <row r="141" spans="1:16" ht="20.100000000000001" customHeight="1">
      <c r="A141" s="172"/>
      <c r="B141" s="173"/>
      <c r="C141" s="173"/>
      <c r="D141" s="173"/>
      <c r="E141" s="173"/>
      <c r="F141" s="173"/>
      <c r="G141" s="173"/>
      <c r="H141" s="173"/>
      <c r="I141" s="173"/>
      <c r="J141" s="173"/>
      <c r="K141" s="173"/>
      <c r="L141" s="173"/>
      <c r="M141" s="173"/>
      <c r="N141" s="173"/>
      <c r="O141" s="173"/>
      <c r="P141" s="174"/>
    </row>
    <row r="142" spans="1:16" ht="20.100000000000001" customHeight="1">
      <c r="A142" s="172"/>
      <c r="B142" s="173"/>
      <c r="C142" s="173"/>
      <c r="D142" s="173"/>
      <c r="E142" s="173"/>
      <c r="F142" s="173"/>
      <c r="G142" s="173"/>
      <c r="H142" s="173"/>
      <c r="I142" s="173"/>
      <c r="J142" s="173"/>
      <c r="K142" s="173"/>
      <c r="L142" s="173"/>
      <c r="M142" s="173"/>
      <c r="N142" s="173"/>
      <c r="O142" s="173"/>
      <c r="P142" s="174"/>
    </row>
    <row r="143" spans="1:16" ht="20.100000000000001" customHeight="1">
      <c r="A143" s="172"/>
      <c r="B143" s="173"/>
      <c r="C143" s="173"/>
      <c r="D143" s="173"/>
      <c r="E143" s="173"/>
      <c r="F143" s="173"/>
      <c r="G143" s="173"/>
      <c r="H143" s="173"/>
      <c r="I143" s="173"/>
      <c r="J143" s="173"/>
      <c r="K143" s="173"/>
      <c r="L143" s="173"/>
      <c r="M143" s="173"/>
      <c r="N143" s="173"/>
      <c r="O143" s="173"/>
      <c r="P143" s="174"/>
    </row>
    <row r="144" spans="1:16" ht="20.100000000000001" customHeight="1">
      <c r="A144" s="172"/>
      <c r="B144" s="173"/>
      <c r="C144" s="173"/>
      <c r="D144" s="173"/>
      <c r="E144" s="173"/>
      <c r="F144" s="173"/>
      <c r="G144" s="173"/>
      <c r="H144" s="173"/>
      <c r="I144" s="173"/>
      <c r="J144" s="173"/>
      <c r="K144" s="173"/>
      <c r="L144" s="173"/>
      <c r="M144" s="173"/>
      <c r="N144" s="173"/>
      <c r="O144" s="173"/>
      <c r="P144" s="174"/>
    </row>
    <row r="145" spans="1:16" ht="20.100000000000001" customHeight="1">
      <c r="A145" s="172"/>
      <c r="B145" s="173"/>
      <c r="C145" s="173"/>
      <c r="D145" s="173"/>
      <c r="E145" s="173"/>
      <c r="F145" s="173"/>
      <c r="G145" s="173"/>
      <c r="H145" s="173"/>
      <c r="I145" s="173"/>
      <c r="J145" s="173"/>
      <c r="K145" s="173"/>
      <c r="L145" s="173"/>
      <c r="M145" s="173"/>
      <c r="N145" s="173"/>
      <c r="O145" s="173"/>
      <c r="P145" s="174"/>
    </row>
    <row r="146" spans="1:16" ht="20.100000000000001" customHeight="1">
      <c r="A146" s="172"/>
      <c r="B146" s="173"/>
      <c r="C146" s="173"/>
      <c r="D146" s="173"/>
      <c r="E146" s="173"/>
      <c r="F146" s="173"/>
      <c r="G146" s="173"/>
      <c r="H146" s="173"/>
      <c r="I146" s="173"/>
      <c r="J146" s="173"/>
      <c r="K146" s="173"/>
      <c r="L146" s="173"/>
      <c r="M146" s="173"/>
      <c r="N146" s="173"/>
      <c r="O146" s="173"/>
      <c r="P146" s="174"/>
    </row>
    <row r="147" spans="1:16" ht="20.100000000000001" customHeight="1">
      <c r="A147" s="172"/>
      <c r="B147" s="173"/>
      <c r="C147" s="173"/>
      <c r="D147" s="173"/>
      <c r="E147" s="173"/>
      <c r="F147" s="173"/>
      <c r="G147" s="173"/>
      <c r="H147" s="173"/>
      <c r="I147" s="173"/>
      <c r="J147" s="173"/>
      <c r="K147" s="173"/>
      <c r="L147" s="173"/>
      <c r="M147" s="173"/>
      <c r="N147" s="173"/>
      <c r="O147" s="173"/>
      <c r="P147" s="174"/>
    </row>
    <row r="148" spans="1:16" ht="20.100000000000001" customHeight="1">
      <c r="A148" s="172"/>
      <c r="B148" s="173"/>
      <c r="C148" s="173"/>
      <c r="D148" s="173"/>
      <c r="E148" s="173"/>
      <c r="F148" s="173"/>
      <c r="G148" s="173"/>
      <c r="H148" s="173"/>
      <c r="I148" s="173"/>
      <c r="J148" s="173"/>
      <c r="K148" s="173"/>
      <c r="L148" s="173"/>
      <c r="M148" s="173"/>
      <c r="N148" s="173"/>
      <c r="O148" s="173"/>
      <c r="P148" s="174"/>
    </row>
    <row r="149" spans="1:16" ht="20.100000000000001" customHeight="1">
      <c r="A149" s="172"/>
      <c r="B149" s="173"/>
      <c r="C149" s="173"/>
      <c r="D149" s="173"/>
      <c r="E149" s="173"/>
      <c r="F149" s="173"/>
      <c r="G149" s="173"/>
      <c r="H149" s="173"/>
      <c r="I149" s="173"/>
      <c r="J149" s="173"/>
      <c r="K149" s="173"/>
      <c r="L149" s="173"/>
      <c r="M149" s="173"/>
      <c r="N149" s="173"/>
      <c r="O149" s="173"/>
      <c r="P149" s="174"/>
    </row>
    <row r="150" spans="1:16" ht="20.100000000000001" customHeight="1">
      <c r="A150" s="172"/>
      <c r="B150" s="173"/>
      <c r="C150" s="173"/>
      <c r="D150" s="173"/>
      <c r="E150" s="173"/>
      <c r="F150" s="173"/>
      <c r="G150" s="173"/>
      <c r="H150" s="173"/>
      <c r="I150" s="173"/>
      <c r="J150" s="173"/>
      <c r="K150" s="173"/>
      <c r="L150" s="173"/>
      <c r="M150" s="173"/>
      <c r="N150" s="173"/>
      <c r="O150" s="173"/>
      <c r="P150" s="174"/>
    </row>
    <row r="151" spans="1:16" ht="20.100000000000001" customHeight="1">
      <c r="A151" s="172"/>
      <c r="B151" s="173"/>
      <c r="C151" s="173"/>
      <c r="D151" s="173"/>
      <c r="E151" s="173"/>
      <c r="F151" s="173"/>
      <c r="G151" s="173"/>
      <c r="H151" s="173"/>
      <c r="I151" s="173"/>
      <c r="J151" s="173"/>
      <c r="K151" s="173"/>
      <c r="L151" s="173"/>
      <c r="M151" s="173"/>
      <c r="N151" s="173"/>
      <c r="O151" s="173"/>
      <c r="P151" s="174"/>
    </row>
    <row r="152" spans="1:16" ht="20.100000000000001" customHeight="1">
      <c r="A152" s="172"/>
      <c r="B152" s="173"/>
      <c r="C152" s="173"/>
      <c r="D152" s="173"/>
      <c r="E152" s="173"/>
      <c r="F152" s="173"/>
      <c r="G152" s="173"/>
      <c r="H152" s="173"/>
      <c r="I152" s="173"/>
      <c r="J152" s="173"/>
      <c r="K152" s="173"/>
      <c r="L152" s="173"/>
      <c r="M152" s="173"/>
      <c r="N152" s="173"/>
      <c r="O152" s="173"/>
      <c r="P152" s="174"/>
    </row>
    <row r="153" spans="1:16" ht="20.100000000000001" customHeight="1">
      <c r="A153" s="172"/>
      <c r="B153" s="173"/>
      <c r="C153" s="173"/>
      <c r="D153" s="173"/>
      <c r="E153" s="173"/>
      <c r="F153" s="173"/>
      <c r="G153" s="173"/>
      <c r="H153" s="173"/>
      <c r="I153" s="173"/>
      <c r="J153" s="173"/>
      <c r="K153" s="173"/>
      <c r="L153" s="173"/>
      <c r="M153" s="173"/>
      <c r="N153" s="173"/>
      <c r="O153" s="173"/>
      <c r="P153" s="174"/>
    </row>
    <row r="154" spans="1:16" ht="20.100000000000001" customHeight="1">
      <c r="A154" s="172"/>
      <c r="B154" s="173"/>
      <c r="C154" s="173"/>
      <c r="D154" s="173"/>
      <c r="E154" s="173"/>
      <c r="F154" s="173"/>
      <c r="G154" s="173"/>
      <c r="H154" s="173"/>
      <c r="I154" s="173"/>
      <c r="J154" s="173"/>
      <c r="K154" s="173"/>
      <c r="L154" s="173"/>
      <c r="M154" s="173"/>
      <c r="N154" s="173"/>
      <c r="O154" s="173"/>
      <c r="P154" s="174"/>
    </row>
    <row r="155" spans="1:16" ht="20.100000000000001" customHeight="1">
      <c r="A155" s="172"/>
      <c r="B155" s="173"/>
      <c r="C155" s="173"/>
      <c r="D155" s="173"/>
      <c r="E155" s="173"/>
      <c r="F155" s="173"/>
      <c r="G155" s="173"/>
      <c r="H155" s="173"/>
      <c r="I155" s="173"/>
      <c r="J155" s="173"/>
      <c r="K155" s="173"/>
      <c r="L155" s="173"/>
      <c r="M155" s="173"/>
      <c r="N155" s="173"/>
      <c r="O155" s="173"/>
      <c r="P155" s="174"/>
    </row>
    <row r="156" spans="1:16" ht="20.100000000000001" customHeight="1">
      <c r="A156" s="172"/>
      <c r="B156" s="173"/>
      <c r="C156" s="173"/>
      <c r="D156" s="173"/>
      <c r="E156" s="173"/>
      <c r="F156" s="173"/>
      <c r="G156" s="173"/>
      <c r="H156" s="173"/>
      <c r="I156" s="173"/>
      <c r="J156" s="173"/>
      <c r="K156" s="173"/>
      <c r="L156" s="173"/>
      <c r="M156" s="173"/>
      <c r="N156" s="173"/>
      <c r="O156" s="173"/>
      <c r="P156" s="174"/>
    </row>
    <row r="157" spans="1:16" ht="20.100000000000001" customHeight="1">
      <c r="A157" s="172"/>
      <c r="B157" s="173"/>
      <c r="C157" s="173"/>
      <c r="D157" s="173"/>
      <c r="E157" s="173"/>
      <c r="F157" s="173"/>
      <c r="G157" s="173"/>
      <c r="H157" s="173"/>
      <c r="I157" s="173"/>
      <c r="J157" s="173"/>
      <c r="K157" s="173"/>
      <c r="L157" s="173"/>
      <c r="M157" s="173"/>
      <c r="N157" s="173"/>
      <c r="O157" s="173"/>
      <c r="P157" s="174"/>
    </row>
    <row r="158" spans="1:16" ht="20.100000000000001" customHeight="1">
      <c r="A158" s="172"/>
      <c r="B158" s="173"/>
      <c r="C158" s="173"/>
      <c r="D158" s="173"/>
      <c r="E158" s="173"/>
      <c r="F158" s="173"/>
      <c r="G158" s="173"/>
      <c r="H158" s="173"/>
      <c r="I158" s="173"/>
      <c r="J158" s="173"/>
      <c r="K158" s="173"/>
      <c r="L158" s="173"/>
      <c r="M158" s="173"/>
      <c r="N158" s="173"/>
      <c r="O158" s="173"/>
      <c r="P158" s="174"/>
    </row>
    <row r="159" spans="1:16" ht="20.100000000000001" customHeight="1">
      <c r="A159" s="172"/>
      <c r="B159" s="173"/>
      <c r="C159" s="173"/>
      <c r="D159" s="173"/>
      <c r="E159" s="173"/>
      <c r="F159" s="173"/>
      <c r="G159" s="173"/>
      <c r="H159" s="173"/>
      <c r="I159" s="173"/>
      <c r="J159" s="173"/>
      <c r="K159" s="173"/>
      <c r="L159" s="173"/>
      <c r="M159" s="173"/>
      <c r="N159" s="173"/>
      <c r="O159" s="173"/>
      <c r="P159" s="174"/>
    </row>
    <row r="160" spans="1:16" ht="20.100000000000001" customHeight="1">
      <c r="A160" s="172"/>
      <c r="B160" s="173"/>
      <c r="C160" s="173"/>
      <c r="D160" s="173"/>
      <c r="E160" s="173"/>
      <c r="F160" s="173"/>
      <c r="G160" s="173"/>
      <c r="H160" s="173"/>
      <c r="I160" s="173"/>
      <c r="J160" s="173"/>
      <c r="K160" s="173"/>
      <c r="L160" s="173"/>
      <c r="M160" s="173"/>
      <c r="N160" s="173"/>
      <c r="O160" s="173"/>
      <c r="P160" s="174"/>
    </row>
    <row r="161" spans="1:16" ht="20.100000000000001" customHeight="1">
      <c r="A161" s="172"/>
      <c r="B161" s="173"/>
      <c r="C161" s="173"/>
      <c r="D161" s="173"/>
      <c r="E161" s="173"/>
      <c r="F161" s="173"/>
      <c r="G161" s="173"/>
      <c r="H161" s="173"/>
      <c r="I161" s="173"/>
      <c r="J161" s="173"/>
      <c r="K161" s="173"/>
      <c r="L161" s="173"/>
      <c r="M161" s="173"/>
      <c r="N161" s="173"/>
      <c r="O161" s="173"/>
      <c r="P161" s="174"/>
    </row>
    <row r="162" spans="1:16" ht="20.100000000000001" customHeight="1">
      <c r="A162" s="172"/>
      <c r="B162" s="173"/>
      <c r="C162" s="173"/>
      <c r="D162" s="173"/>
      <c r="E162" s="173"/>
      <c r="F162" s="173"/>
      <c r="G162" s="173"/>
      <c r="H162" s="173"/>
      <c r="I162" s="173"/>
      <c r="J162" s="173"/>
      <c r="K162" s="173"/>
      <c r="L162" s="173"/>
      <c r="M162" s="173"/>
      <c r="N162" s="173"/>
      <c r="O162" s="173"/>
      <c r="P162" s="174"/>
    </row>
    <row r="163" spans="1:16" ht="20.100000000000001" customHeight="1">
      <c r="A163" s="172"/>
      <c r="B163" s="173"/>
      <c r="C163" s="173"/>
      <c r="D163" s="173"/>
      <c r="E163" s="173"/>
      <c r="F163" s="173"/>
      <c r="G163" s="173"/>
      <c r="H163" s="173"/>
      <c r="I163" s="173"/>
      <c r="J163" s="173"/>
      <c r="K163" s="173"/>
      <c r="L163" s="173"/>
      <c r="M163" s="173"/>
      <c r="N163" s="173"/>
      <c r="O163" s="173"/>
      <c r="P163" s="174"/>
    </row>
    <row r="164" spans="1:16" ht="20.100000000000001" customHeight="1">
      <c r="A164" s="172"/>
      <c r="B164" s="173"/>
      <c r="C164" s="173"/>
      <c r="D164" s="173"/>
      <c r="E164" s="173"/>
      <c r="F164" s="173"/>
      <c r="G164" s="173"/>
      <c r="H164" s="173"/>
      <c r="I164" s="173"/>
      <c r="J164" s="173"/>
      <c r="K164" s="173"/>
      <c r="L164" s="173"/>
      <c r="M164" s="173"/>
      <c r="N164" s="173"/>
      <c r="O164" s="173"/>
      <c r="P164" s="174"/>
    </row>
    <row r="165" spans="1:16" ht="20.100000000000001" customHeight="1">
      <c r="A165" s="172"/>
      <c r="B165" s="173"/>
      <c r="C165" s="173"/>
      <c r="D165" s="173"/>
      <c r="E165" s="173"/>
      <c r="F165" s="173"/>
      <c r="G165" s="173"/>
      <c r="H165" s="173"/>
      <c r="I165" s="173"/>
      <c r="J165" s="173"/>
      <c r="K165" s="173"/>
      <c r="L165" s="173"/>
      <c r="M165" s="173"/>
      <c r="N165" s="173"/>
      <c r="O165" s="173"/>
      <c r="P165" s="174"/>
    </row>
    <row r="166" spans="1:16" ht="20.100000000000001" customHeight="1">
      <c r="A166" s="172"/>
      <c r="B166" s="173"/>
      <c r="C166" s="173"/>
      <c r="D166" s="173"/>
      <c r="E166" s="173"/>
      <c r="F166" s="173"/>
      <c r="G166" s="173"/>
      <c r="H166" s="173"/>
      <c r="I166" s="173"/>
      <c r="J166" s="173"/>
      <c r="K166" s="173"/>
      <c r="L166" s="173"/>
      <c r="M166" s="173"/>
      <c r="N166" s="173"/>
      <c r="O166" s="173"/>
      <c r="P166" s="174"/>
    </row>
    <row r="167" spans="1:16" ht="20.100000000000001" customHeight="1">
      <c r="A167" s="172"/>
      <c r="B167" s="173"/>
      <c r="C167" s="173"/>
      <c r="D167" s="173"/>
      <c r="E167" s="173"/>
      <c r="F167" s="173"/>
      <c r="G167" s="173"/>
      <c r="H167" s="173"/>
      <c r="I167" s="173"/>
      <c r="J167" s="173"/>
      <c r="K167" s="173"/>
      <c r="L167" s="173"/>
      <c r="M167" s="173"/>
      <c r="N167" s="173"/>
      <c r="O167" s="173"/>
      <c r="P167" s="174"/>
    </row>
    <row r="168" spans="1:16" ht="20.100000000000001" customHeight="1">
      <c r="A168" s="172"/>
      <c r="B168" s="173"/>
      <c r="C168" s="173"/>
      <c r="D168" s="173"/>
      <c r="E168" s="173"/>
      <c r="F168" s="173"/>
      <c r="G168" s="173"/>
      <c r="H168" s="173"/>
      <c r="I168" s="173"/>
      <c r="J168" s="173"/>
      <c r="K168" s="173"/>
      <c r="L168" s="173"/>
      <c r="M168" s="173"/>
      <c r="N168" s="173"/>
      <c r="O168" s="173"/>
      <c r="P168" s="174"/>
    </row>
    <row r="169" spans="1:16" ht="20.100000000000001" customHeight="1">
      <c r="A169" s="172"/>
      <c r="B169" s="173"/>
      <c r="C169" s="173"/>
      <c r="D169" s="173"/>
      <c r="E169" s="173"/>
      <c r="F169" s="173"/>
      <c r="G169" s="173"/>
      <c r="H169" s="173"/>
      <c r="I169" s="173"/>
      <c r="J169" s="173"/>
      <c r="K169" s="173"/>
      <c r="L169" s="173"/>
      <c r="M169" s="173"/>
      <c r="N169" s="173"/>
      <c r="O169" s="173"/>
      <c r="P169" s="174"/>
    </row>
    <row r="170" spans="1:16" ht="20.100000000000001" customHeight="1">
      <c r="A170" s="172"/>
      <c r="B170" s="173"/>
      <c r="C170" s="173"/>
      <c r="D170" s="173"/>
      <c r="E170" s="173"/>
      <c r="F170" s="173"/>
      <c r="G170" s="173"/>
      <c r="H170" s="173"/>
      <c r="I170" s="173"/>
      <c r="J170" s="173"/>
      <c r="K170" s="173"/>
      <c r="L170" s="173"/>
      <c r="M170" s="173"/>
      <c r="N170" s="173"/>
      <c r="O170" s="173"/>
      <c r="P170" s="174"/>
    </row>
    <row r="171" spans="1:16" ht="20.100000000000001" customHeight="1">
      <c r="A171" s="172"/>
      <c r="B171" s="173"/>
      <c r="C171" s="173"/>
      <c r="D171" s="173"/>
      <c r="E171" s="173"/>
      <c r="F171" s="173"/>
      <c r="G171" s="173"/>
      <c r="H171" s="173"/>
      <c r="I171" s="173"/>
      <c r="J171" s="173"/>
      <c r="K171" s="173"/>
      <c r="L171" s="173"/>
      <c r="M171" s="173"/>
      <c r="N171" s="173"/>
      <c r="O171" s="173"/>
      <c r="P171" s="174"/>
    </row>
    <row r="172" spans="1:16" ht="20.100000000000001" customHeight="1">
      <c r="A172" s="175"/>
      <c r="B172" s="176"/>
      <c r="C172" s="176"/>
      <c r="D172" s="176"/>
      <c r="E172" s="176"/>
      <c r="F172" s="176"/>
      <c r="G172" s="176"/>
      <c r="H172" s="176"/>
      <c r="I172" s="176"/>
      <c r="J172" s="176"/>
      <c r="K172" s="176"/>
      <c r="L172" s="176"/>
      <c r="M172" s="176"/>
      <c r="N172" s="176"/>
      <c r="O172" s="176"/>
      <c r="P172" s="177"/>
    </row>
  </sheetData>
  <sheetProtection algorithmName="SHA-512" hashValue="RgJqvNNwF6QT1AYLsVdIwj1qg58RlW3AuWNVF0GfnHkb9cqK/hGBtWo5WR0BBTLZ0hoYmK0rILothfxh7tn9mw==" saltValue="goc1bmuEGvIxFXjdP//HMA==" spinCount="100000" sheet="1" objects="1" scenarios="1"/>
  <mergeCells count="137">
    <mergeCell ref="M1:P1"/>
    <mergeCell ref="A2:B2"/>
    <mergeCell ref="N2:O2"/>
    <mergeCell ref="A3:P3"/>
    <mergeCell ref="K7:P7"/>
    <mergeCell ref="K8:P8"/>
    <mergeCell ref="W20:Y20"/>
    <mergeCell ref="Z20:AB20"/>
    <mergeCell ref="K9:N9"/>
    <mergeCell ref="K10:P10"/>
    <mergeCell ref="K11:P11"/>
    <mergeCell ref="A12:E12"/>
    <mergeCell ref="A13:P15"/>
    <mergeCell ref="A16:C16"/>
    <mergeCell ref="D16:P17"/>
    <mergeCell ref="A17:C17"/>
    <mergeCell ref="A21:C21"/>
    <mergeCell ref="D21:E21"/>
    <mergeCell ref="I21:J21"/>
    <mergeCell ref="A22:C22"/>
    <mergeCell ref="E22:F22"/>
    <mergeCell ref="G22:P22"/>
    <mergeCell ref="A18:C18"/>
    <mergeCell ref="D18:P18"/>
    <mergeCell ref="A19:C20"/>
    <mergeCell ref="D19:P20"/>
    <mergeCell ref="E25:H25"/>
    <mergeCell ref="I25:J25"/>
    <mergeCell ref="L25:M25"/>
    <mergeCell ref="N25:O25"/>
    <mergeCell ref="E26:H26"/>
    <mergeCell ref="I26:J26"/>
    <mergeCell ref="L26:M26"/>
    <mergeCell ref="N26:O26"/>
    <mergeCell ref="A23:C23"/>
    <mergeCell ref="D23:H23"/>
    <mergeCell ref="I23:M23"/>
    <mergeCell ref="N23:P23"/>
    <mergeCell ref="A24:C29"/>
    <mergeCell ref="D24:D27"/>
    <mergeCell ref="E24:H24"/>
    <mergeCell ref="I24:J24"/>
    <mergeCell ref="L24:M24"/>
    <mergeCell ref="N24:O24"/>
    <mergeCell ref="Y29:AC29"/>
    <mergeCell ref="A30:C30"/>
    <mergeCell ref="N30:O30"/>
    <mergeCell ref="E27:H27"/>
    <mergeCell ref="I27:J27"/>
    <mergeCell ref="L27:M27"/>
    <mergeCell ref="N27:O27"/>
    <mergeCell ref="D28:H28"/>
    <mergeCell ref="I28:J28"/>
    <mergeCell ref="L28:M28"/>
    <mergeCell ref="N28:O28"/>
    <mergeCell ref="A31:C31"/>
    <mergeCell ref="O31:P31"/>
    <mergeCell ref="A32:C32"/>
    <mergeCell ref="D32:F32"/>
    <mergeCell ref="J32:K32"/>
    <mergeCell ref="A33:C33"/>
    <mergeCell ref="D29:H29"/>
    <mergeCell ref="I29:J29"/>
    <mergeCell ref="L29:M29"/>
    <mergeCell ref="N29:O29"/>
    <mergeCell ref="D41:E41"/>
    <mergeCell ref="F41:P41"/>
    <mergeCell ref="D42:E42"/>
    <mergeCell ref="F42:P42"/>
    <mergeCell ref="A43:C43"/>
    <mergeCell ref="A44:C44"/>
    <mergeCell ref="A34:C34"/>
    <mergeCell ref="F34:P34"/>
    <mergeCell ref="A35:C35"/>
    <mergeCell ref="A36:C36"/>
    <mergeCell ref="A37:C37"/>
    <mergeCell ref="D37:P40"/>
    <mergeCell ref="A38:C39"/>
    <mergeCell ref="A40:C40"/>
    <mergeCell ref="A48:C48"/>
    <mergeCell ref="A49:C49"/>
    <mergeCell ref="A50:C50"/>
    <mergeCell ref="F50:O50"/>
    <mergeCell ref="A51:C51"/>
    <mergeCell ref="A52:C52"/>
    <mergeCell ref="A45:C45"/>
    <mergeCell ref="G45:O45"/>
    <mergeCell ref="A46:C46"/>
    <mergeCell ref="L46:O46"/>
    <mergeCell ref="A47:C47"/>
    <mergeCell ref="G47:P47"/>
    <mergeCell ref="A58:C58"/>
    <mergeCell ref="F58:G58"/>
    <mergeCell ref="A59:C59"/>
    <mergeCell ref="K59:P59"/>
    <mergeCell ref="A60:C60"/>
    <mergeCell ref="D60:P64"/>
    <mergeCell ref="A61:C63"/>
    <mergeCell ref="A64:C64"/>
    <mergeCell ref="A53:C53"/>
    <mergeCell ref="F53:O53"/>
    <mergeCell ref="A54:C54"/>
    <mergeCell ref="A55:C55"/>
    <mergeCell ref="A56:C56"/>
    <mergeCell ref="A57:C57"/>
    <mergeCell ref="D57:P57"/>
    <mergeCell ref="A73:C74"/>
    <mergeCell ref="A75:C75"/>
    <mergeCell ref="A76:C76"/>
    <mergeCell ref="A77:C78"/>
    <mergeCell ref="J77:O77"/>
    <mergeCell ref="E78:L78"/>
    <mergeCell ref="M78:P78"/>
    <mergeCell ref="A65:C68"/>
    <mergeCell ref="D66:P68"/>
    <mergeCell ref="A69:C70"/>
    <mergeCell ref="D69:P70"/>
    <mergeCell ref="A71:C71"/>
    <mergeCell ref="A72:C72"/>
    <mergeCell ref="A79:C80"/>
    <mergeCell ref="J79:O79"/>
    <mergeCell ref="E80:L80"/>
    <mergeCell ref="M80:P80"/>
    <mergeCell ref="A81:C81"/>
    <mergeCell ref="D81:E81"/>
    <mergeCell ref="F81:J81"/>
    <mergeCell ref="K81:L81"/>
    <mergeCell ref="M81:P81"/>
    <mergeCell ref="A90:P130"/>
    <mergeCell ref="A132:P172"/>
    <mergeCell ref="A82:C82"/>
    <mergeCell ref="D82:E82"/>
    <mergeCell ref="F82:P82"/>
    <mergeCell ref="A83:C83"/>
    <mergeCell ref="E83:N83"/>
    <mergeCell ref="A84:C85"/>
    <mergeCell ref="D84:P85"/>
  </mergeCells>
  <phoneticPr fontId="3"/>
  <conditionalFormatting sqref="D19">
    <cfRule type="expression" dxfId="26" priority="5">
      <formula>$R$18&gt;40</formula>
    </cfRule>
  </conditionalFormatting>
  <conditionalFormatting sqref="D16:P17 D18:D19">
    <cfRule type="expression" dxfId="25" priority="7">
      <formula>$R$16&gt;36</formula>
    </cfRule>
  </conditionalFormatting>
  <conditionalFormatting sqref="E78">
    <cfRule type="expression" dxfId="24" priority="14">
      <formula>$T$84="Err"</formula>
    </cfRule>
  </conditionalFormatting>
  <conditionalFormatting sqref="E80">
    <cfRule type="expression" dxfId="23" priority="13">
      <formula>$T$87="Err"</formula>
    </cfRule>
  </conditionalFormatting>
  <conditionalFormatting sqref="F58:G58">
    <cfRule type="expression" dxfId="22" priority="17">
      <formula>$T$63="Err"</formula>
    </cfRule>
  </conditionalFormatting>
  <conditionalFormatting sqref="F50:O50">
    <cfRule type="expression" dxfId="21" priority="2">
      <formula>$T$49="Err"</formula>
    </cfRule>
  </conditionalFormatting>
  <conditionalFormatting sqref="F53:O53">
    <cfRule type="expression" dxfId="20" priority="1">
      <formula>$T$52="Err"</formula>
    </cfRule>
  </conditionalFormatting>
  <conditionalFormatting sqref="F34:P34">
    <cfRule type="expression" dxfId="19" priority="20">
      <formula>$T$39="Err"</formula>
    </cfRule>
  </conditionalFormatting>
  <conditionalFormatting sqref="G49:J49">
    <cfRule type="expression" dxfId="18" priority="4">
      <formula>$T$61="Err"</formula>
    </cfRule>
  </conditionalFormatting>
  <conditionalFormatting sqref="G52:J52">
    <cfRule type="expression" dxfId="17" priority="3">
      <formula>$T$61="Err"</formula>
    </cfRule>
  </conditionalFormatting>
  <conditionalFormatting sqref="G45:O45">
    <cfRule type="expression" dxfId="16" priority="19">
      <formula>$T$51="Err"</formula>
    </cfRule>
  </conditionalFormatting>
  <conditionalFormatting sqref="G47:P47">
    <cfRule type="expression" dxfId="15" priority="18">
      <formula>$T$56="Err"</formula>
    </cfRule>
  </conditionalFormatting>
  <conditionalFormatting sqref="H32">
    <cfRule type="expression" dxfId="14" priority="9">
      <formula>$U$38="Err"</formula>
    </cfRule>
  </conditionalFormatting>
  <conditionalFormatting sqref="I24">
    <cfRule type="containsBlanks" dxfId="13" priority="12">
      <formula>LEN(TRIM(I24))=0</formula>
    </cfRule>
    <cfRule type="cellIs" dxfId="12" priority="23" operator="greaterThan">
      <formula>$N$24</formula>
    </cfRule>
  </conditionalFormatting>
  <conditionalFormatting sqref="I27">
    <cfRule type="cellIs" dxfId="11" priority="22" operator="greaterThan">
      <formula>$N$27</formula>
    </cfRule>
  </conditionalFormatting>
  <conditionalFormatting sqref="J77:O77">
    <cfRule type="expression" dxfId="10" priority="16">
      <formula>$T$83="Err"</formula>
    </cfRule>
  </conditionalFormatting>
  <conditionalFormatting sqref="J79:O79">
    <cfRule type="expression" dxfId="9" priority="15">
      <formula>$T$86="Err"</formula>
    </cfRule>
  </conditionalFormatting>
  <conditionalFormatting sqref="L29">
    <cfRule type="cellIs" dxfId="8" priority="6" operator="greaterThan">
      <formula>0.27</formula>
    </cfRule>
  </conditionalFormatting>
  <conditionalFormatting sqref="L46 P46">
    <cfRule type="expression" dxfId="7" priority="26">
      <formula>$T$54="Err"</formula>
    </cfRule>
    <cfRule type="expression" dxfId="6" priority="27">
      <formula>$R$45=4</formula>
    </cfRule>
  </conditionalFormatting>
  <conditionalFormatting sqref="M32">
    <cfRule type="expression" dxfId="5" priority="8">
      <formula>$V$38="Err"</formula>
    </cfRule>
  </conditionalFormatting>
  <conditionalFormatting sqref="M78:P78">
    <cfRule type="expression" dxfId="4" priority="11">
      <formula>$X$84="Err"</formula>
    </cfRule>
  </conditionalFormatting>
  <conditionalFormatting sqref="M80:P80">
    <cfRule type="expression" dxfId="3" priority="10">
      <formula>$X$87="Err"</formula>
    </cfRule>
  </conditionalFormatting>
  <conditionalFormatting sqref="N30:O30">
    <cfRule type="expression" dxfId="2" priority="21">
      <formula>$Y$36="Err"</formula>
    </cfRule>
  </conditionalFormatting>
  <conditionalFormatting sqref="O31:P31">
    <cfRule type="expression" dxfId="1" priority="24">
      <formula>$T$37="Err"</formula>
    </cfRule>
    <cfRule type="expression" dxfId="0" priority="25">
      <formula>$R$30=4</formula>
    </cfRule>
  </conditionalFormatting>
  <dataValidations xWindow="1338" yWindow="805" count="45">
    <dataValidation allowBlank="1" showInputMessage="1" showErrorMessage="1" promptTitle="【地場産品基準説明文】" prompt="どのように地場産品基準を満たしているのかの詳細を記入してください。" sqref="D84:P85" xr:uid="{00000000-0002-0000-0100-000000000000}"/>
    <dataValidation imeMode="off" allowBlank="1" showInputMessage="1" showErrorMessage="1" promptTitle="【金額】" prompt="税込み金額を入力してください。" sqref="I25:I26" xr:uid="{00000000-0002-0000-0100-000001000000}"/>
    <dataValidation type="list" allowBlank="1" showInputMessage="1" showErrorMessage="1" error="プルダウンリストから選択してください。" sqref="E22:F22" xr:uid="{00000000-0002-0000-0100-000002000000}">
      <formula1>$Q$22:$Q$24</formula1>
    </dataValidation>
    <dataValidation type="textLength" operator="lessThanOrEqual" showInputMessage="1" showErrorMessage="1" error="全角かつ16文字以内で入力してください" promptTitle="【配送用名称】" prompt="伝票に印字される品名です。※アルファベット含めすべて全角かつ16文字以内で入力してください。" sqref="D19:P20" xr:uid="{00000000-0002-0000-0100-000003000000}">
      <formula1>16</formula1>
    </dataValidation>
    <dataValidation imeMode="off" allowBlank="1" showInputMessage="1" showErrorMessage="1" promptTitle="【提供可能数】" prompt="設定する在庫数を入力してください。_x000a_今後在庫追加の可能性がない場合は、「今後在庫数を追加しない」にチェックをお願いします。" sqref="F58:G58" xr:uid="{00000000-0002-0000-0100-000004000000}"/>
    <dataValidation type="whole" operator="greaterThanOrEqual" allowBlank="1" showInputMessage="1" showErrorMessage="1" error="2021以上の数字を入力してください。" promptTitle="【配送期間】" prompt="季節商品の場合、配送する期間をを入力してください。_x000a_年は西暦で入力してください。" sqref="J51:J52" xr:uid="{00000000-0002-0000-0100-000005000000}">
      <formula1>2021</formula1>
    </dataValidation>
    <dataValidation type="whole" operator="greaterThanOrEqual" allowBlank="1" showInputMessage="1" showErrorMessage="1" error="2021以上の数字を入力してください。" promptTitle="【配送指定日】" prompt="配送指定可能な期間を入力してください。_x000a_年は西暦で入力してください。" sqref="H56 G55" xr:uid="{00000000-0002-0000-0100-000006000000}">
      <formula1>2021</formula1>
    </dataValidation>
    <dataValidation type="whole" operator="greaterThanOrEqual" allowBlank="1" showInputMessage="1" showErrorMessage="1" error="1以上の数字を入力してください。" promptTitle="【配送指定日】" prompt="配送指定可能な期間を入力してください。" sqref="I55 J56 K55 L56" xr:uid="{00000000-0002-0000-0100-000007000000}">
      <formula1>1</formula1>
    </dataValidation>
    <dataValidation type="whole" operator="greaterThanOrEqual" allowBlank="1" showInputMessage="1" showErrorMessage="1" error="1以上の数字を入力してください。" promptTitle="【配送期間】" prompt="季節商品の場合、配送する期間をを入力してください。" sqref="L51:L52 N51:N52" xr:uid="{00000000-0002-0000-0100-000008000000}">
      <formula1>1</formula1>
    </dataValidation>
    <dataValidation type="whole" operator="greaterThanOrEqual" allowBlank="1" showInputMessage="1" showErrorMessage="1" error="2021以上の数字を入力してください。" promptTitle="【受付期間】" prompt="季節商品の場合、申込を受け付ける期間を入力してください。_x000a_年は西暦で入力してください。" sqref="J48:J49" xr:uid="{00000000-0002-0000-0100-000009000000}">
      <formula1>2021</formula1>
    </dataValidation>
    <dataValidation type="whole" operator="greaterThanOrEqual" allowBlank="1" showInputMessage="1" showErrorMessage="1" error="1以上の数字を入力してください。" promptTitle="【受付期間】" prompt="季節商品の場合、申込を受け付ける期間を入力してください。" sqref="L48:L49 N48:N49" xr:uid="{00000000-0002-0000-0100-00000A000000}">
      <formula1>1</formula1>
    </dataValidation>
    <dataValidation allowBlank="1" showInputMessage="1" showErrorMessage="1" promptTitle="【金額】" prompt="税込み金額を入力してください。" sqref="I24:J24" xr:uid="{00000000-0002-0000-0100-00000B000000}"/>
    <dataValidation imeMode="hiragana" allowBlank="1" showInputMessage="1" showErrorMessage="1" promptTitle="【受付期間】" prompt="受付期間に関して特記事項があれば記入してください。" sqref="F50:O50" xr:uid="{00000000-0002-0000-0100-00000C000000}"/>
    <dataValidation allowBlank="1" showErrorMessage="1" sqref="E25:H25" xr:uid="{00000000-0002-0000-0100-00000D000000}"/>
    <dataValidation type="textLength" imeMode="hiragana" operator="lessThanOrEqual" allowBlank="1" showInputMessage="1" showErrorMessage="1" error="全角36文字以内で入力してください。" promptTitle="【商品タイトル】" prompt="商品と浜田市及び石見地域の魅力をPRできるように工夫してください。_x000a_※全角36文字以内で入力してください。" sqref="E16:P17 D16:D18" xr:uid="{00000000-0002-0000-0100-00000E000000}">
      <formula1>36</formula1>
    </dataValidation>
    <dataValidation allowBlank="1" showInputMessage="1" showErrorMessage="1" promptTitle="【対象ポイント】" prompt="※寄附ポイントを調整する場合は手入力をお願いします。" sqref="D21:E21" xr:uid="{00000000-0002-0000-0100-00000F000000}"/>
    <dataValidation type="list" allowBlank="1" showInputMessage="1" showErrorMessage="1" sqref="M32" xr:uid="{00000000-0002-0000-0100-000010000000}">
      <formula1>OFFSET($U$22,0,0,IFERROR(ROW(INDEX($U$22:$U$28,MATCH(1,INDEX(1-ISBLANK($U$22:$U$28),0),1)))-ROW($U$22)+1,0),1)</formula1>
    </dataValidation>
    <dataValidation type="list" operator="greaterThanOrEqual" allowBlank="1" showInputMessage="1" showErrorMessage="1" sqref="H32" xr:uid="{00000000-0002-0000-0100-000011000000}">
      <formula1>OFFSET($T$22,0,0,IFERROR(ROW(INDEX($T$22:$T$28,MATCH(1,INDEX(1-ISBLANK($T$22:$T$28),0),1)))-ROW($T$22)+1,0),1)</formula1>
    </dataValidation>
    <dataValidation type="whole" imeMode="off" operator="greaterThanOrEqual" allowBlank="1" showInputMessage="1" showErrorMessage="1" promptTitle="【配送回数】" prompt="複数回出荷する場合は必ず入力してください。" sqref="I21:J21" xr:uid="{00000000-0002-0000-0100-000012000000}">
      <formula1>1</formula1>
    </dataValidation>
    <dataValidation imeMode="off" allowBlank="1" showInputMessage="1" showErrorMessage="1" promptTitle="【商品番号】" prompt="管理システムやふるさとチョイスなどで確認の上、入力してください。" sqref="N2:O2" xr:uid="{00000000-0002-0000-0100-000013000000}"/>
    <dataValidation imeMode="hiragana" allowBlank="1" showInputMessage="1" showErrorMessage="1" sqref="K7:P8 K9:N9 K10:P10" xr:uid="{00000000-0002-0000-0100-000014000000}"/>
    <dataValidation imeMode="off" allowBlank="1" showInputMessage="1" showErrorMessage="1" sqref="K11:P11" xr:uid="{00000000-0002-0000-0100-000015000000}"/>
    <dataValidation imeMode="hiragana" allowBlank="1" showInputMessage="1" showErrorMessage="1" promptTitle="【配送業者】" prompt="その他の配送業者を入力してください。" sqref="O31:P31" xr:uid="{00000000-0002-0000-0100-000016000000}"/>
    <dataValidation imeMode="hiragana" allowBlank="1" showInputMessage="1" showErrorMessage="1" promptTitle="【配送方法】" prompt="2種類以上の配送方法を指定できる場合、指定の無かったときの配送方法を入力してください。" sqref="N30:O30" xr:uid="{00000000-0002-0000-0100-000017000000}"/>
    <dataValidation imeMode="hiragana" allowBlank="1" showInputMessage="1" showErrorMessage="1" promptTitle="【出荷ルール】" prompt="定期コースの場合、出荷ルールを入力してください。_x000a_例：出荷依頼の翌月から、月1回×3か月配送" sqref="F34:P34" xr:uid="{00000000-0002-0000-0100-000018000000}"/>
    <dataValidation imeMode="hiragana" allowBlank="1" showInputMessage="1" showErrorMessage="1" promptTitle="【項目】" prompt="項目を追加する場合、入力してください。" sqref="E26" xr:uid="{00000000-0002-0000-0100-000019000000}"/>
    <dataValidation type="textLength" imeMode="hiragana" operator="lessThanOrEqual" allowBlank="1" showInputMessage="1" showErrorMessage="1" error="1000文字以内で入力してください。" promptTitle="【内容（容量）】" prompt="「品名」、「大きさ」、「数量」等が分かるように記入してください。_x000a_（1000文字以内で入力してください。）" sqref="D37:P40" xr:uid="{00000000-0002-0000-0100-00001A000000}">
      <formula1>1000</formula1>
    </dataValidation>
    <dataValidation type="textLength" imeMode="hiragana" operator="lessThanOrEqual" allowBlank="1" showInputMessage="1" showErrorMessage="1" error="1000文字まで入力できます。_x000a_超過する場合は、別紙に記入し提出してください。" promptTitle="【商品PR】" prompt="1000文字まで表示できます。_x000a_超過する場合は、別紙に記入し提出してください。" sqref="D60:P64" xr:uid="{00000000-0002-0000-0100-00001B000000}">
      <formula1>1000</formula1>
    </dataValidation>
    <dataValidation allowBlank="1" showInputMessage="1" showErrorMessage="1" promptTitle="【オプションの初期化】" prompt="オプションを解除する場合は、データを削除してください。" sqref="R30 R32 R34:R35 R42 R78 R53 R50 R56 R58 R76 R47" xr:uid="{00000000-0002-0000-0100-00001C000000}"/>
    <dataValidation type="whole" imeMode="off" allowBlank="1" showInputMessage="1" showErrorMessage="1" sqref="G44" xr:uid="{00000000-0002-0000-0100-00001D000000}">
      <formula1>1</formula1>
      <formula2>31</formula2>
    </dataValidation>
    <dataValidation imeMode="hiragana" allowBlank="1" showInputMessage="1" showErrorMessage="1" promptTitle="【配送（出荷）】" prompt="その他を選択した場合の内容を記入してください。" sqref="G45:O45" xr:uid="{00000000-0002-0000-0100-00001E000000}"/>
    <dataValidation imeMode="hiragana" allowBlank="1" showInputMessage="1" showErrorMessage="1" promptTitle="【配送期間】" prompt="配送期間に関して特記事項があれば記入してください。" sqref="F53:O53" xr:uid="{00000000-0002-0000-0100-00001F000000}"/>
    <dataValidation imeMode="hiragana" allowBlank="1" showInputMessage="1" showErrorMessage="1" promptTitle="【商品、事業者HP】" prompt="その他を選択した場合の内容を記入してください。" sqref="J77:O77" xr:uid="{00000000-0002-0000-0100-000020000000}"/>
    <dataValidation imeMode="hiragana" allowBlank="1" showInputMessage="1" showErrorMessage="1" promptTitle="【商品、事業者PR動画】" prompt="その他を選択した場合の内容を記入してください。" sqref="J79:O79" xr:uid="{00000000-0002-0000-0100-000021000000}"/>
    <dataValidation type="textLength" imeMode="hiragana" operator="lessThanOrEqual" allowBlank="1" showInputMessage="1" showErrorMessage="1" error="1000文字まで入力できます。_x000a_超過する場合は、別紙に記入し提出してください。" promptTitle="【その他注意事項】" prompt="1000文字まで表示できます。_x000a_超過する場合は、別紙に記入し提出してください。" sqref="D66:P68" xr:uid="{00000000-0002-0000-0100-000022000000}">
      <formula1>1000</formula1>
    </dataValidation>
    <dataValidation type="textLength" imeMode="hiragana" operator="lessThanOrEqual" allowBlank="1" showInputMessage="1" showErrorMessage="1" error="1000文字まで入力できます。_x000a_超過する場合は、別紙に記入し提出してください。" promptTitle="【原材料】" prompt="1000文字まで表示できます。_x000a_超過する場合は、別紙に記入し提出してください。" sqref="D69:P70" xr:uid="{00000000-0002-0000-0100-000023000000}">
      <formula1>1000</formula1>
    </dataValidation>
    <dataValidation imeMode="hiragana" allowBlank="1" showInputMessage="1" showErrorMessage="1" promptTitle="【配送不可エリア】" prompt="配送不可エリアを選択した場合、配送不可の理由を記入してください。" sqref="G47:P47" xr:uid="{00000000-0002-0000-0100-000024000000}"/>
    <dataValidation allowBlank="1" showInputMessage="1" showErrorMessage="1" promptTitle="【配送不可エリア】" prompt="その他を選択した場合の内容を記入してください。" sqref="L46 P46" xr:uid="{00000000-0002-0000-0100-000025000000}"/>
    <dataValidation imeMode="hiragana" allowBlank="1" showInputMessage="1" showErrorMessage="1" promptTitle="【賞味期限】" prompt="「出荷日から〇日以内」等、起点が分かるように記入してください。" sqref="D41:D42 F41:P41" xr:uid="{00000000-0002-0000-0100-000026000000}"/>
    <dataValidation imeMode="hiragana" allowBlank="1" showInputMessage="1" showErrorMessage="1" promptTitle="【消費期限】" prompt="「出荷日から〇日以内」等、起点が分かるように記入してください。" sqref="F42:P42" xr:uid="{00000000-0002-0000-0100-000027000000}"/>
    <dataValidation imeMode="off" allowBlank="1" showInputMessage="1" showErrorMessage="1" promptTitle="【商品又は事業者のHP】" prompt="ホームページ等のアドレスを記入してください。_x000a_※物販ECサイトは掲載できません。" sqref="E78:L78" xr:uid="{00000000-0002-0000-0100-000028000000}"/>
    <dataValidation imeMode="off" allowBlank="1" showInputMessage="1" showErrorMessage="1" promptTitle="【商品又は事業者のPR動画】" prompt="PR動画又はPR動画が掲載されているホームページ等のアドレスを記入してください。" sqref="E80:L80" xr:uid="{00000000-0002-0000-0100-000029000000}"/>
    <dataValidation imeMode="hiragana" allowBlank="1" showInputMessage="1" showErrorMessage="1" promptTitle="【担当者名】" prompt="担当者の名前を記入してください。" sqref="F81:J81" xr:uid="{00000000-0002-0000-0100-00002A000000}"/>
    <dataValidation imeMode="off" allowBlank="1" showInputMessage="1" showErrorMessage="1" promptTitle="【メール】" prompt="担当者のメールアドレスを記入してください。" sqref="F82:P82" xr:uid="{00000000-0002-0000-0100-00002B000000}"/>
    <dataValidation imeMode="off" allowBlank="1" showInputMessage="1" showErrorMessage="1" promptTitle="【電話番号】" prompt="担当者に連絡可能な電話番号を記入してください。" sqref="M81:P81" xr:uid="{00000000-0002-0000-0100-00002C000000}"/>
  </dataValidations>
  <hyperlinks>
    <hyperlink ref="E78" r:id="rId1" xr:uid="{A854BD8B-9B56-4BFC-B784-EA19F80E133D}"/>
  </hyperlinks>
  <printOptions horizontalCentered="1"/>
  <pageMargins left="0.59055118110236227" right="0.59055118110236227" top="0.59055118110236227" bottom="0.19685039370078741" header="0.39370078740157483" footer="0"/>
  <headerFooter>
    <oddFooter>&amp;R2025年7月改定</oddFooter>
  </headerFooter>
  <rowBreaks count="2" manualBreakCount="2">
    <brk id="45" max="15" man="1"/>
    <brk id="130" max="15" man="1"/>
  </rowBreaks>
  <drawing r:id="rId3"/>
  <legacyDrawing r:id="rId4"/>
  <mc:AlternateContent xmlns:mc="http://schemas.openxmlformats.org/markup-compatibility/2006">
    <mc:Choice Requires="x14">
      <controls>
        <mc:AlternateContent xmlns:mc="http://schemas.openxmlformats.org/markup-compatibility/2006">
          <mc:Choice Requires="x14">
            <control shapeId="76801" r:id="rId5" name="Check Box 21">
              <controlPr defaultSize="0" autoFill="0" autoLine="0" autoPict="0">
                <anchor moveWithCells="1">
                  <from>
                    <xdr:col>11</xdr:col>
                    <xdr:colOff>381000</xdr:colOff>
                    <xdr:row>79</xdr:row>
                    <xdr:rowOff>0</xdr:rowOff>
                  </from>
                  <to>
                    <xdr:col>16</xdr:col>
                    <xdr:colOff>0</xdr:colOff>
                    <xdr:row>80</xdr:row>
                    <xdr:rowOff>0</xdr:rowOff>
                  </to>
                </anchor>
              </controlPr>
            </control>
          </mc:Choice>
        </mc:AlternateContent>
        <mc:AlternateContent xmlns:mc="http://schemas.openxmlformats.org/markup-compatibility/2006">
          <mc:Choice Requires="x14">
            <control shapeId="76802" r:id="rId6" name="Option Button 21-3">
              <controlPr defaultSize="0" autoFill="0" autoLine="0" autoPict="0">
                <anchor moveWithCells="1">
                  <from>
                    <xdr:col>3</xdr:col>
                    <xdr:colOff>100013</xdr:colOff>
                    <xdr:row>78</xdr:row>
                    <xdr:rowOff>4763</xdr:rowOff>
                  </from>
                  <to>
                    <xdr:col>4</xdr:col>
                    <xdr:colOff>242888</xdr:colOff>
                    <xdr:row>78</xdr:row>
                    <xdr:rowOff>247650</xdr:rowOff>
                  </to>
                </anchor>
              </controlPr>
            </control>
          </mc:Choice>
        </mc:AlternateContent>
        <mc:AlternateContent xmlns:mc="http://schemas.openxmlformats.org/markup-compatibility/2006">
          <mc:Choice Requires="x14">
            <control shapeId="76803" r:id="rId7" name="Option Button 21-2">
              <controlPr defaultSize="0" autoFill="0" autoLine="0" autoPict="0">
                <anchor moveWithCells="1">
                  <from>
                    <xdr:col>5</xdr:col>
                    <xdr:colOff>0</xdr:colOff>
                    <xdr:row>78</xdr:row>
                    <xdr:rowOff>9525</xdr:rowOff>
                  </from>
                  <to>
                    <xdr:col>6</xdr:col>
                    <xdr:colOff>371475</xdr:colOff>
                    <xdr:row>79</xdr:row>
                    <xdr:rowOff>0</xdr:rowOff>
                  </to>
                </anchor>
              </controlPr>
            </control>
          </mc:Choice>
        </mc:AlternateContent>
        <mc:AlternateContent xmlns:mc="http://schemas.openxmlformats.org/markup-compatibility/2006">
          <mc:Choice Requires="x14">
            <control shapeId="76804" r:id="rId8" name="Option Button 21-1">
              <controlPr defaultSize="0" autoFill="0" autoLine="0" autoPict="0">
                <anchor moveWithCells="1">
                  <from>
                    <xdr:col>7</xdr:col>
                    <xdr:colOff>9525</xdr:colOff>
                    <xdr:row>78</xdr:row>
                    <xdr:rowOff>4763</xdr:rowOff>
                  </from>
                  <to>
                    <xdr:col>8</xdr:col>
                    <xdr:colOff>276225</xdr:colOff>
                    <xdr:row>78</xdr:row>
                    <xdr:rowOff>247650</xdr:rowOff>
                  </to>
                </anchor>
              </controlPr>
            </control>
          </mc:Choice>
        </mc:AlternateContent>
        <mc:AlternateContent xmlns:mc="http://schemas.openxmlformats.org/markup-compatibility/2006">
          <mc:Choice Requires="x14">
            <control shapeId="76805" r:id="rId9" name="Group Box 21">
              <controlPr defaultSize="0" print="0" autoFill="0" autoPict="0">
                <anchor moveWithCells="1">
                  <from>
                    <xdr:col>3</xdr:col>
                    <xdr:colOff>0</xdr:colOff>
                    <xdr:row>78</xdr:row>
                    <xdr:rowOff>0</xdr:rowOff>
                  </from>
                  <to>
                    <xdr:col>14</xdr:col>
                    <xdr:colOff>285750</xdr:colOff>
                    <xdr:row>80</xdr:row>
                    <xdr:rowOff>0</xdr:rowOff>
                  </to>
                </anchor>
              </controlPr>
            </control>
          </mc:Choice>
        </mc:AlternateContent>
        <mc:AlternateContent xmlns:mc="http://schemas.openxmlformats.org/markup-compatibility/2006">
          <mc:Choice Requires="x14">
            <control shapeId="76806" r:id="rId10" name="Check Box 20">
              <controlPr defaultSize="0" autoFill="0" autoLine="0" autoPict="0">
                <anchor moveWithCells="1">
                  <from>
                    <xdr:col>11</xdr:col>
                    <xdr:colOff>381000</xdr:colOff>
                    <xdr:row>77</xdr:row>
                    <xdr:rowOff>0</xdr:rowOff>
                  </from>
                  <to>
                    <xdr:col>16</xdr:col>
                    <xdr:colOff>0</xdr:colOff>
                    <xdr:row>78</xdr:row>
                    <xdr:rowOff>0</xdr:rowOff>
                  </to>
                </anchor>
              </controlPr>
            </control>
          </mc:Choice>
        </mc:AlternateContent>
        <mc:AlternateContent xmlns:mc="http://schemas.openxmlformats.org/markup-compatibility/2006">
          <mc:Choice Requires="x14">
            <control shapeId="76807" r:id="rId11" name="Option Button 20-3">
              <controlPr defaultSize="0" autoFill="0" autoLine="0" autoPict="0">
                <anchor moveWithCells="1">
                  <from>
                    <xdr:col>3</xdr:col>
                    <xdr:colOff>95250</xdr:colOff>
                    <xdr:row>76</xdr:row>
                    <xdr:rowOff>9525</xdr:rowOff>
                  </from>
                  <to>
                    <xdr:col>4</xdr:col>
                    <xdr:colOff>238125</xdr:colOff>
                    <xdr:row>77</xdr:row>
                    <xdr:rowOff>0</xdr:rowOff>
                  </to>
                </anchor>
              </controlPr>
            </control>
          </mc:Choice>
        </mc:AlternateContent>
        <mc:AlternateContent xmlns:mc="http://schemas.openxmlformats.org/markup-compatibility/2006">
          <mc:Choice Requires="x14">
            <control shapeId="76809" r:id="rId12" name="Option Button 20-1">
              <controlPr defaultSize="0" autoFill="0" autoLine="0" autoPict="0">
                <anchor moveWithCells="1">
                  <from>
                    <xdr:col>7</xdr:col>
                    <xdr:colOff>14288</xdr:colOff>
                    <xdr:row>76</xdr:row>
                    <xdr:rowOff>4763</xdr:rowOff>
                  </from>
                  <to>
                    <xdr:col>8</xdr:col>
                    <xdr:colOff>280988</xdr:colOff>
                    <xdr:row>76</xdr:row>
                    <xdr:rowOff>247650</xdr:rowOff>
                  </to>
                </anchor>
              </controlPr>
            </control>
          </mc:Choice>
        </mc:AlternateContent>
        <mc:AlternateContent xmlns:mc="http://schemas.openxmlformats.org/markup-compatibility/2006">
          <mc:Choice Requires="x14">
            <control shapeId="76808" r:id="rId13" name="Option Button 20-2">
              <controlPr defaultSize="0" autoFill="0" autoLine="0" autoPict="0">
                <anchor moveWithCells="1">
                  <from>
                    <xdr:col>5</xdr:col>
                    <xdr:colOff>0</xdr:colOff>
                    <xdr:row>76</xdr:row>
                    <xdr:rowOff>9525</xdr:rowOff>
                  </from>
                  <to>
                    <xdr:col>6</xdr:col>
                    <xdr:colOff>371475</xdr:colOff>
                    <xdr:row>77</xdr:row>
                    <xdr:rowOff>0</xdr:rowOff>
                  </to>
                </anchor>
              </controlPr>
            </control>
          </mc:Choice>
        </mc:AlternateContent>
        <mc:AlternateContent xmlns:mc="http://schemas.openxmlformats.org/markup-compatibility/2006">
          <mc:Choice Requires="x14">
            <control shapeId="76810" r:id="rId14" name="Group Box 20">
              <controlPr defaultSize="0" print="0" autoFill="0" autoPict="0">
                <anchor moveWithCells="1">
                  <from>
                    <xdr:col>2</xdr:col>
                    <xdr:colOff>428625</xdr:colOff>
                    <xdr:row>76</xdr:row>
                    <xdr:rowOff>0</xdr:rowOff>
                  </from>
                  <to>
                    <xdr:col>14</xdr:col>
                    <xdr:colOff>361950</xdr:colOff>
                    <xdr:row>78</xdr:row>
                    <xdr:rowOff>0</xdr:rowOff>
                  </to>
                </anchor>
              </controlPr>
            </control>
          </mc:Choice>
        </mc:AlternateContent>
        <mc:AlternateContent xmlns:mc="http://schemas.openxmlformats.org/markup-compatibility/2006">
          <mc:Choice Requires="x14">
            <control shapeId="76811" r:id="rId15" name="Check Box 19-2-99">
              <controlPr defaultSize="0" autoFill="0" autoLine="0" autoPict="0">
                <anchor moveWithCells="1">
                  <from>
                    <xdr:col>14</xdr:col>
                    <xdr:colOff>0</xdr:colOff>
                    <xdr:row>75</xdr:row>
                    <xdr:rowOff>0</xdr:rowOff>
                  </from>
                  <to>
                    <xdr:col>15</xdr:col>
                    <xdr:colOff>257175</xdr:colOff>
                    <xdr:row>75</xdr:row>
                    <xdr:rowOff>238125</xdr:rowOff>
                  </to>
                </anchor>
              </controlPr>
            </control>
          </mc:Choice>
        </mc:AlternateContent>
        <mc:AlternateContent xmlns:mc="http://schemas.openxmlformats.org/markup-compatibility/2006">
          <mc:Choice Requires="x14">
            <control shapeId="76812" r:id="rId16" name="Check Box 19-2-21">
              <controlPr defaultSize="0" autoFill="0" autoLine="0" autoPict="0" altText="ゼラチン">
                <anchor moveWithCells="1">
                  <from>
                    <xdr:col>10</xdr:col>
                    <xdr:colOff>0</xdr:colOff>
                    <xdr:row>75</xdr:row>
                    <xdr:rowOff>0</xdr:rowOff>
                  </from>
                  <to>
                    <xdr:col>11</xdr:col>
                    <xdr:colOff>228600</xdr:colOff>
                    <xdr:row>76</xdr:row>
                    <xdr:rowOff>0</xdr:rowOff>
                  </to>
                </anchor>
              </controlPr>
            </control>
          </mc:Choice>
        </mc:AlternateContent>
        <mc:AlternateContent xmlns:mc="http://schemas.openxmlformats.org/markup-compatibility/2006">
          <mc:Choice Requires="x14">
            <control shapeId="76813" r:id="rId17" name="Check Box 19-2-20">
              <controlPr defaultSize="0" autoFill="0" autoLine="0" autoPict="0" altText="りんご">
                <anchor moveWithCells="1">
                  <from>
                    <xdr:col>8</xdr:col>
                    <xdr:colOff>0</xdr:colOff>
                    <xdr:row>75</xdr:row>
                    <xdr:rowOff>0</xdr:rowOff>
                  </from>
                  <to>
                    <xdr:col>9</xdr:col>
                    <xdr:colOff>257175</xdr:colOff>
                    <xdr:row>75</xdr:row>
                    <xdr:rowOff>238125</xdr:rowOff>
                  </to>
                </anchor>
              </controlPr>
            </control>
          </mc:Choice>
        </mc:AlternateContent>
        <mc:AlternateContent xmlns:mc="http://schemas.openxmlformats.org/markup-compatibility/2006">
          <mc:Choice Requires="x14">
            <control shapeId="76814" r:id="rId18" name="Check Box 19-2-19">
              <controlPr defaultSize="0" autoFill="0" autoLine="0" autoPict="0">
                <anchor moveWithCells="1">
                  <from>
                    <xdr:col>6</xdr:col>
                    <xdr:colOff>0</xdr:colOff>
                    <xdr:row>75</xdr:row>
                    <xdr:rowOff>0</xdr:rowOff>
                  </from>
                  <to>
                    <xdr:col>7</xdr:col>
                    <xdr:colOff>161925</xdr:colOff>
                    <xdr:row>75</xdr:row>
                    <xdr:rowOff>238125</xdr:rowOff>
                  </to>
                </anchor>
              </controlPr>
            </control>
          </mc:Choice>
        </mc:AlternateContent>
        <mc:AlternateContent xmlns:mc="http://schemas.openxmlformats.org/markup-compatibility/2006">
          <mc:Choice Requires="x14">
            <control shapeId="76815" r:id="rId19" name="Check Box 19-2-18">
              <controlPr defaultSize="0" autoFill="0" autoLine="0" autoPict="0">
                <anchor moveWithCells="1">
                  <from>
                    <xdr:col>4</xdr:col>
                    <xdr:colOff>0</xdr:colOff>
                    <xdr:row>75</xdr:row>
                    <xdr:rowOff>0</xdr:rowOff>
                  </from>
                  <to>
                    <xdr:col>5</xdr:col>
                    <xdr:colOff>257175</xdr:colOff>
                    <xdr:row>75</xdr:row>
                    <xdr:rowOff>238125</xdr:rowOff>
                  </to>
                </anchor>
              </controlPr>
            </control>
          </mc:Choice>
        </mc:AlternateContent>
        <mc:AlternateContent xmlns:mc="http://schemas.openxmlformats.org/markup-compatibility/2006">
          <mc:Choice Requires="x14">
            <control shapeId="76816" r:id="rId20" name="Check Box 19-2-17">
              <controlPr defaultSize="0" autoFill="0" autoLine="0" autoPict="0">
                <anchor moveWithCells="1">
                  <from>
                    <xdr:col>14</xdr:col>
                    <xdr:colOff>0</xdr:colOff>
                    <xdr:row>74</xdr:row>
                    <xdr:rowOff>0</xdr:rowOff>
                  </from>
                  <to>
                    <xdr:col>15</xdr:col>
                    <xdr:colOff>257175</xdr:colOff>
                    <xdr:row>74</xdr:row>
                    <xdr:rowOff>238125</xdr:rowOff>
                  </to>
                </anchor>
              </controlPr>
            </control>
          </mc:Choice>
        </mc:AlternateContent>
        <mc:AlternateContent xmlns:mc="http://schemas.openxmlformats.org/markup-compatibility/2006">
          <mc:Choice Requires="x14">
            <control shapeId="76817" r:id="rId21" name="Check Box 19-2-16">
              <controlPr defaultSize="0" autoFill="0" autoLine="0" autoPict="0">
                <anchor moveWithCells="1">
                  <from>
                    <xdr:col>12</xdr:col>
                    <xdr:colOff>0</xdr:colOff>
                    <xdr:row>74</xdr:row>
                    <xdr:rowOff>0</xdr:rowOff>
                  </from>
                  <to>
                    <xdr:col>13</xdr:col>
                    <xdr:colOff>257175</xdr:colOff>
                    <xdr:row>74</xdr:row>
                    <xdr:rowOff>238125</xdr:rowOff>
                  </to>
                </anchor>
              </controlPr>
            </control>
          </mc:Choice>
        </mc:AlternateContent>
        <mc:AlternateContent xmlns:mc="http://schemas.openxmlformats.org/markup-compatibility/2006">
          <mc:Choice Requires="x14">
            <control shapeId="76818" r:id="rId22" name="Check Box 19-2-15">
              <controlPr defaultSize="0" autoFill="0" autoLine="0" autoPict="0">
                <anchor moveWithCells="1">
                  <from>
                    <xdr:col>10</xdr:col>
                    <xdr:colOff>0</xdr:colOff>
                    <xdr:row>74</xdr:row>
                    <xdr:rowOff>0</xdr:rowOff>
                  </from>
                  <to>
                    <xdr:col>11</xdr:col>
                    <xdr:colOff>257175</xdr:colOff>
                    <xdr:row>74</xdr:row>
                    <xdr:rowOff>238125</xdr:rowOff>
                  </to>
                </anchor>
              </controlPr>
            </control>
          </mc:Choice>
        </mc:AlternateContent>
        <mc:AlternateContent xmlns:mc="http://schemas.openxmlformats.org/markup-compatibility/2006">
          <mc:Choice Requires="x14">
            <control shapeId="76819" r:id="rId23" name="Check Box 19-2-14">
              <controlPr defaultSize="0" autoFill="0" autoLine="0" autoPict="0">
                <anchor moveWithCells="1">
                  <from>
                    <xdr:col>8</xdr:col>
                    <xdr:colOff>0</xdr:colOff>
                    <xdr:row>74</xdr:row>
                    <xdr:rowOff>0</xdr:rowOff>
                  </from>
                  <to>
                    <xdr:col>9</xdr:col>
                    <xdr:colOff>257175</xdr:colOff>
                    <xdr:row>74</xdr:row>
                    <xdr:rowOff>238125</xdr:rowOff>
                  </to>
                </anchor>
              </controlPr>
            </control>
          </mc:Choice>
        </mc:AlternateContent>
        <mc:AlternateContent xmlns:mc="http://schemas.openxmlformats.org/markup-compatibility/2006">
          <mc:Choice Requires="x14">
            <control shapeId="76820" r:id="rId24" name="Check Box 19-2-13">
              <controlPr defaultSize="0" autoFill="0" autoLine="0" autoPict="0">
                <anchor moveWithCells="1">
                  <from>
                    <xdr:col>6</xdr:col>
                    <xdr:colOff>0</xdr:colOff>
                    <xdr:row>74</xdr:row>
                    <xdr:rowOff>0</xdr:rowOff>
                  </from>
                  <to>
                    <xdr:col>7</xdr:col>
                    <xdr:colOff>161925</xdr:colOff>
                    <xdr:row>74</xdr:row>
                    <xdr:rowOff>238125</xdr:rowOff>
                  </to>
                </anchor>
              </controlPr>
            </control>
          </mc:Choice>
        </mc:AlternateContent>
        <mc:AlternateContent xmlns:mc="http://schemas.openxmlformats.org/markup-compatibility/2006">
          <mc:Choice Requires="x14">
            <control shapeId="76821" r:id="rId25" name="Check Box 19-2-12">
              <controlPr defaultSize="0" autoFill="0" autoLine="0" autoPict="0">
                <anchor moveWithCells="1">
                  <from>
                    <xdr:col>4</xdr:col>
                    <xdr:colOff>0</xdr:colOff>
                    <xdr:row>74</xdr:row>
                    <xdr:rowOff>0</xdr:rowOff>
                  </from>
                  <to>
                    <xdr:col>5</xdr:col>
                    <xdr:colOff>257175</xdr:colOff>
                    <xdr:row>74</xdr:row>
                    <xdr:rowOff>238125</xdr:rowOff>
                  </to>
                </anchor>
              </controlPr>
            </control>
          </mc:Choice>
        </mc:AlternateContent>
        <mc:AlternateContent xmlns:mc="http://schemas.openxmlformats.org/markup-compatibility/2006">
          <mc:Choice Requires="x14">
            <control shapeId="76822" r:id="rId26" name="Check Box 19-2-11">
              <controlPr defaultSize="0" autoFill="0" autoLine="0" autoPict="0">
                <anchor moveWithCells="1">
                  <from>
                    <xdr:col>14</xdr:col>
                    <xdr:colOff>0</xdr:colOff>
                    <xdr:row>73</xdr:row>
                    <xdr:rowOff>0</xdr:rowOff>
                  </from>
                  <to>
                    <xdr:col>15</xdr:col>
                    <xdr:colOff>257175</xdr:colOff>
                    <xdr:row>73</xdr:row>
                    <xdr:rowOff>238125</xdr:rowOff>
                  </to>
                </anchor>
              </controlPr>
            </control>
          </mc:Choice>
        </mc:AlternateContent>
        <mc:AlternateContent xmlns:mc="http://schemas.openxmlformats.org/markup-compatibility/2006">
          <mc:Choice Requires="x14">
            <control shapeId="76823" r:id="rId27" name="Check Box 19-2-10">
              <controlPr defaultSize="0" autoFill="0" autoLine="0" autoPict="0">
                <anchor moveWithCells="1">
                  <from>
                    <xdr:col>12</xdr:col>
                    <xdr:colOff>0</xdr:colOff>
                    <xdr:row>73</xdr:row>
                    <xdr:rowOff>0</xdr:rowOff>
                  </from>
                  <to>
                    <xdr:col>13</xdr:col>
                    <xdr:colOff>257175</xdr:colOff>
                    <xdr:row>73</xdr:row>
                    <xdr:rowOff>238125</xdr:rowOff>
                  </to>
                </anchor>
              </controlPr>
            </control>
          </mc:Choice>
        </mc:AlternateContent>
        <mc:AlternateContent xmlns:mc="http://schemas.openxmlformats.org/markup-compatibility/2006">
          <mc:Choice Requires="x14">
            <control shapeId="76824" r:id="rId28" name="Check Box 19-2-9">
              <controlPr defaultSize="0" autoFill="0" autoLine="0" autoPict="0">
                <anchor moveWithCells="1">
                  <from>
                    <xdr:col>8</xdr:col>
                    <xdr:colOff>0</xdr:colOff>
                    <xdr:row>71</xdr:row>
                    <xdr:rowOff>19050</xdr:rowOff>
                  </from>
                  <to>
                    <xdr:col>9</xdr:col>
                    <xdr:colOff>257175</xdr:colOff>
                    <xdr:row>72</xdr:row>
                    <xdr:rowOff>9525</xdr:rowOff>
                  </to>
                </anchor>
              </controlPr>
            </control>
          </mc:Choice>
        </mc:AlternateContent>
        <mc:AlternateContent xmlns:mc="http://schemas.openxmlformats.org/markup-compatibility/2006">
          <mc:Choice Requires="x14">
            <control shapeId="76825" r:id="rId29" name="Check Box 19-2-8">
              <controlPr defaultSize="0" autoFill="0" autoLine="0" autoPict="0">
                <anchor moveWithCells="1">
                  <from>
                    <xdr:col>10</xdr:col>
                    <xdr:colOff>0</xdr:colOff>
                    <xdr:row>73</xdr:row>
                    <xdr:rowOff>0</xdr:rowOff>
                  </from>
                  <to>
                    <xdr:col>11</xdr:col>
                    <xdr:colOff>257175</xdr:colOff>
                    <xdr:row>74</xdr:row>
                    <xdr:rowOff>0</xdr:rowOff>
                  </to>
                </anchor>
              </controlPr>
            </control>
          </mc:Choice>
        </mc:AlternateContent>
        <mc:AlternateContent xmlns:mc="http://schemas.openxmlformats.org/markup-compatibility/2006">
          <mc:Choice Requires="x14">
            <control shapeId="76826" r:id="rId30" name="Check Box 19-2-7">
              <controlPr defaultSize="0" autoFill="0" autoLine="0" autoPict="0">
                <anchor moveWithCells="1">
                  <from>
                    <xdr:col>8</xdr:col>
                    <xdr:colOff>0</xdr:colOff>
                    <xdr:row>73</xdr:row>
                    <xdr:rowOff>0</xdr:rowOff>
                  </from>
                  <to>
                    <xdr:col>9</xdr:col>
                    <xdr:colOff>466725</xdr:colOff>
                    <xdr:row>74</xdr:row>
                    <xdr:rowOff>0</xdr:rowOff>
                  </to>
                </anchor>
              </controlPr>
            </control>
          </mc:Choice>
        </mc:AlternateContent>
        <mc:AlternateContent xmlns:mc="http://schemas.openxmlformats.org/markup-compatibility/2006">
          <mc:Choice Requires="x14">
            <control shapeId="76827" r:id="rId31" name="Check Box 19-2-6">
              <controlPr defaultSize="0" autoFill="0" autoLine="0" autoPict="0">
                <anchor moveWithCells="1">
                  <from>
                    <xdr:col>6</xdr:col>
                    <xdr:colOff>0</xdr:colOff>
                    <xdr:row>73</xdr:row>
                    <xdr:rowOff>0</xdr:rowOff>
                  </from>
                  <to>
                    <xdr:col>7</xdr:col>
                    <xdr:colOff>333375</xdr:colOff>
                    <xdr:row>74</xdr:row>
                    <xdr:rowOff>0</xdr:rowOff>
                  </to>
                </anchor>
              </controlPr>
            </control>
          </mc:Choice>
        </mc:AlternateContent>
        <mc:AlternateContent xmlns:mc="http://schemas.openxmlformats.org/markup-compatibility/2006">
          <mc:Choice Requires="x14">
            <control shapeId="76828" r:id="rId32" name="Check Box 19-2-5">
              <controlPr defaultSize="0" autoFill="0" autoLine="0" autoPict="0">
                <anchor moveWithCells="1">
                  <from>
                    <xdr:col>4</xdr:col>
                    <xdr:colOff>0</xdr:colOff>
                    <xdr:row>73</xdr:row>
                    <xdr:rowOff>0</xdr:rowOff>
                  </from>
                  <to>
                    <xdr:col>6</xdr:col>
                    <xdr:colOff>0</xdr:colOff>
                    <xdr:row>74</xdr:row>
                    <xdr:rowOff>0</xdr:rowOff>
                  </to>
                </anchor>
              </controlPr>
            </control>
          </mc:Choice>
        </mc:AlternateContent>
        <mc:AlternateContent xmlns:mc="http://schemas.openxmlformats.org/markup-compatibility/2006">
          <mc:Choice Requires="x14">
            <control shapeId="76829" r:id="rId33" name="Check Box 19-2-4">
              <controlPr defaultSize="0" autoFill="0" autoLine="0" autoPict="0">
                <anchor moveWithCells="1">
                  <from>
                    <xdr:col>14</xdr:col>
                    <xdr:colOff>0</xdr:colOff>
                    <xdr:row>72</xdr:row>
                    <xdr:rowOff>0</xdr:rowOff>
                  </from>
                  <to>
                    <xdr:col>15</xdr:col>
                    <xdr:colOff>257175</xdr:colOff>
                    <xdr:row>72</xdr:row>
                    <xdr:rowOff>238125</xdr:rowOff>
                  </to>
                </anchor>
              </controlPr>
            </control>
          </mc:Choice>
        </mc:AlternateContent>
        <mc:AlternateContent xmlns:mc="http://schemas.openxmlformats.org/markup-compatibility/2006">
          <mc:Choice Requires="x14">
            <control shapeId="76830" r:id="rId34" name="Check Box 19-2-3">
              <controlPr defaultSize="0" autoFill="0" autoLine="0" autoPict="0">
                <anchor moveWithCells="1">
                  <from>
                    <xdr:col>12</xdr:col>
                    <xdr:colOff>0</xdr:colOff>
                    <xdr:row>72</xdr:row>
                    <xdr:rowOff>0</xdr:rowOff>
                  </from>
                  <to>
                    <xdr:col>13</xdr:col>
                    <xdr:colOff>257175</xdr:colOff>
                    <xdr:row>72</xdr:row>
                    <xdr:rowOff>238125</xdr:rowOff>
                  </to>
                </anchor>
              </controlPr>
            </control>
          </mc:Choice>
        </mc:AlternateContent>
        <mc:AlternateContent xmlns:mc="http://schemas.openxmlformats.org/markup-compatibility/2006">
          <mc:Choice Requires="x14">
            <control shapeId="76831" r:id="rId35" name="Check Box 19-2-2">
              <controlPr defaultSize="0" autoFill="0" autoLine="0" autoPict="0">
                <anchor moveWithCells="1">
                  <from>
                    <xdr:col>10</xdr:col>
                    <xdr:colOff>0</xdr:colOff>
                    <xdr:row>72</xdr:row>
                    <xdr:rowOff>0</xdr:rowOff>
                  </from>
                  <to>
                    <xdr:col>11</xdr:col>
                    <xdr:colOff>257175</xdr:colOff>
                    <xdr:row>72</xdr:row>
                    <xdr:rowOff>238125</xdr:rowOff>
                  </to>
                </anchor>
              </controlPr>
            </control>
          </mc:Choice>
        </mc:AlternateContent>
        <mc:AlternateContent xmlns:mc="http://schemas.openxmlformats.org/markup-compatibility/2006">
          <mc:Choice Requires="x14">
            <control shapeId="76832" r:id="rId36" name="Check Box 19-2-1">
              <controlPr defaultSize="0" autoFill="0" autoLine="0" autoPict="0">
                <anchor moveWithCells="1">
                  <from>
                    <xdr:col>8</xdr:col>
                    <xdr:colOff>0</xdr:colOff>
                    <xdr:row>72</xdr:row>
                    <xdr:rowOff>0</xdr:rowOff>
                  </from>
                  <to>
                    <xdr:col>9</xdr:col>
                    <xdr:colOff>257175</xdr:colOff>
                    <xdr:row>72</xdr:row>
                    <xdr:rowOff>238125</xdr:rowOff>
                  </to>
                </anchor>
              </controlPr>
            </control>
          </mc:Choice>
        </mc:AlternateContent>
        <mc:AlternateContent xmlns:mc="http://schemas.openxmlformats.org/markup-compatibility/2006">
          <mc:Choice Requires="x14">
            <control shapeId="76833" r:id="rId37" name="Check Box 19-1-99">
              <controlPr defaultSize="0" autoFill="0" autoLine="0" autoPict="0">
                <anchor moveWithCells="1">
                  <from>
                    <xdr:col>14</xdr:col>
                    <xdr:colOff>0</xdr:colOff>
                    <xdr:row>71</xdr:row>
                    <xdr:rowOff>0</xdr:rowOff>
                  </from>
                  <to>
                    <xdr:col>15</xdr:col>
                    <xdr:colOff>257175</xdr:colOff>
                    <xdr:row>71</xdr:row>
                    <xdr:rowOff>238125</xdr:rowOff>
                  </to>
                </anchor>
              </controlPr>
            </control>
          </mc:Choice>
        </mc:AlternateContent>
        <mc:AlternateContent xmlns:mc="http://schemas.openxmlformats.org/markup-compatibility/2006">
          <mc:Choice Requires="x14">
            <control shapeId="76834" r:id="rId38" name="Check Box 19-1-7">
              <controlPr defaultSize="0" autoFill="0" autoLine="0" autoPict="0">
                <anchor moveWithCells="1">
                  <from>
                    <xdr:col>6</xdr:col>
                    <xdr:colOff>0</xdr:colOff>
                    <xdr:row>71</xdr:row>
                    <xdr:rowOff>0</xdr:rowOff>
                  </from>
                  <to>
                    <xdr:col>7</xdr:col>
                    <xdr:colOff>161925</xdr:colOff>
                    <xdr:row>71</xdr:row>
                    <xdr:rowOff>238125</xdr:rowOff>
                  </to>
                </anchor>
              </controlPr>
            </control>
          </mc:Choice>
        </mc:AlternateContent>
        <mc:AlternateContent xmlns:mc="http://schemas.openxmlformats.org/markup-compatibility/2006">
          <mc:Choice Requires="x14">
            <control shapeId="76835" r:id="rId39" name="Check Box 19-1-6">
              <controlPr defaultSize="0" autoFill="0" autoLine="0" autoPict="0">
                <anchor moveWithCells="1">
                  <from>
                    <xdr:col>4</xdr:col>
                    <xdr:colOff>0</xdr:colOff>
                    <xdr:row>71</xdr:row>
                    <xdr:rowOff>0</xdr:rowOff>
                  </from>
                  <to>
                    <xdr:col>5</xdr:col>
                    <xdr:colOff>257175</xdr:colOff>
                    <xdr:row>71</xdr:row>
                    <xdr:rowOff>238125</xdr:rowOff>
                  </to>
                </anchor>
              </controlPr>
            </control>
          </mc:Choice>
        </mc:AlternateContent>
        <mc:AlternateContent xmlns:mc="http://schemas.openxmlformats.org/markup-compatibility/2006">
          <mc:Choice Requires="x14">
            <control shapeId="76836" r:id="rId40" name="Check Box 19-1-5">
              <controlPr defaultSize="0" autoFill="0" autoLine="0" autoPict="0">
                <anchor moveWithCells="1">
                  <from>
                    <xdr:col>14</xdr:col>
                    <xdr:colOff>0</xdr:colOff>
                    <xdr:row>70</xdr:row>
                    <xdr:rowOff>0</xdr:rowOff>
                  </from>
                  <to>
                    <xdr:col>15</xdr:col>
                    <xdr:colOff>257175</xdr:colOff>
                    <xdr:row>70</xdr:row>
                    <xdr:rowOff>238125</xdr:rowOff>
                  </to>
                </anchor>
              </controlPr>
            </control>
          </mc:Choice>
        </mc:AlternateContent>
        <mc:AlternateContent xmlns:mc="http://schemas.openxmlformats.org/markup-compatibility/2006">
          <mc:Choice Requires="x14">
            <control shapeId="76837" r:id="rId41" name="Check Box 19-1-4">
              <controlPr defaultSize="0" autoFill="0" autoLine="0" autoPict="0">
                <anchor moveWithCells="1">
                  <from>
                    <xdr:col>12</xdr:col>
                    <xdr:colOff>0</xdr:colOff>
                    <xdr:row>70</xdr:row>
                    <xdr:rowOff>0</xdr:rowOff>
                  </from>
                  <to>
                    <xdr:col>13</xdr:col>
                    <xdr:colOff>257175</xdr:colOff>
                    <xdr:row>70</xdr:row>
                    <xdr:rowOff>238125</xdr:rowOff>
                  </to>
                </anchor>
              </controlPr>
            </control>
          </mc:Choice>
        </mc:AlternateContent>
        <mc:AlternateContent xmlns:mc="http://schemas.openxmlformats.org/markup-compatibility/2006">
          <mc:Choice Requires="x14">
            <control shapeId="76838" r:id="rId42" name="Check Box 19-1-3">
              <controlPr defaultSize="0" autoFill="0" autoLine="0" autoPict="0">
                <anchor moveWithCells="1">
                  <from>
                    <xdr:col>10</xdr:col>
                    <xdr:colOff>0</xdr:colOff>
                    <xdr:row>70</xdr:row>
                    <xdr:rowOff>0</xdr:rowOff>
                  </from>
                  <to>
                    <xdr:col>11</xdr:col>
                    <xdr:colOff>257175</xdr:colOff>
                    <xdr:row>70</xdr:row>
                    <xdr:rowOff>238125</xdr:rowOff>
                  </to>
                </anchor>
              </controlPr>
            </control>
          </mc:Choice>
        </mc:AlternateContent>
        <mc:AlternateContent xmlns:mc="http://schemas.openxmlformats.org/markup-compatibility/2006">
          <mc:Choice Requires="x14">
            <control shapeId="76839" r:id="rId43" name="Check Box 19-1-2">
              <controlPr defaultSize="0" autoFill="0" autoLine="0" autoPict="0">
                <anchor moveWithCells="1">
                  <from>
                    <xdr:col>8</xdr:col>
                    <xdr:colOff>0</xdr:colOff>
                    <xdr:row>70</xdr:row>
                    <xdr:rowOff>0</xdr:rowOff>
                  </from>
                  <to>
                    <xdr:col>9</xdr:col>
                    <xdr:colOff>257175</xdr:colOff>
                    <xdr:row>70</xdr:row>
                    <xdr:rowOff>238125</xdr:rowOff>
                  </to>
                </anchor>
              </controlPr>
            </control>
          </mc:Choice>
        </mc:AlternateContent>
        <mc:AlternateContent xmlns:mc="http://schemas.openxmlformats.org/markup-compatibility/2006">
          <mc:Choice Requires="x14">
            <control shapeId="76840" r:id="rId44" name="Check Box 19-1-1">
              <controlPr defaultSize="0" autoFill="0" autoLine="0" autoPict="0">
                <anchor moveWithCells="1">
                  <from>
                    <xdr:col>6</xdr:col>
                    <xdr:colOff>0</xdr:colOff>
                    <xdr:row>70</xdr:row>
                    <xdr:rowOff>0</xdr:rowOff>
                  </from>
                  <to>
                    <xdr:col>7</xdr:col>
                    <xdr:colOff>161925</xdr:colOff>
                    <xdr:row>70</xdr:row>
                    <xdr:rowOff>238125</xdr:rowOff>
                  </to>
                </anchor>
              </controlPr>
            </control>
          </mc:Choice>
        </mc:AlternateContent>
        <mc:AlternateContent xmlns:mc="http://schemas.openxmlformats.org/markup-compatibility/2006">
          <mc:Choice Requires="x14">
            <control shapeId="76841" r:id="rId45" name="Option Button 15-2-2">
              <controlPr defaultSize="0" autoFill="0" autoLine="0" autoPict="0">
                <anchor moveWithCells="1">
                  <from>
                    <xdr:col>8</xdr:col>
                    <xdr:colOff>0</xdr:colOff>
                    <xdr:row>58</xdr:row>
                    <xdr:rowOff>0</xdr:rowOff>
                  </from>
                  <to>
                    <xdr:col>9</xdr:col>
                    <xdr:colOff>438150</xdr:colOff>
                    <xdr:row>58</xdr:row>
                    <xdr:rowOff>219075</xdr:rowOff>
                  </to>
                </anchor>
              </controlPr>
            </control>
          </mc:Choice>
        </mc:AlternateContent>
        <mc:AlternateContent xmlns:mc="http://schemas.openxmlformats.org/markup-compatibility/2006">
          <mc:Choice Requires="x14">
            <control shapeId="76842" r:id="rId46" name="Option Button 15-2-1">
              <controlPr defaultSize="0" autoFill="0" autoLine="0" autoPict="0">
                <anchor moveWithCells="1">
                  <from>
                    <xdr:col>6</xdr:col>
                    <xdr:colOff>0</xdr:colOff>
                    <xdr:row>58</xdr:row>
                    <xdr:rowOff>0</xdr:rowOff>
                  </from>
                  <to>
                    <xdr:col>6</xdr:col>
                    <xdr:colOff>428625</xdr:colOff>
                    <xdr:row>58</xdr:row>
                    <xdr:rowOff>219075</xdr:rowOff>
                  </to>
                </anchor>
              </controlPr>
            </control>
          </mc:Choice>
        </mc:AlternateContent>
        <mc:AlternateContent xmlns:mc="http://schemas.openxmlformats.org/markup-compatibility/2006">
          <mc:Choice Requires="x14">
            <control shapeId="76843" r:id="rId47" name="Group Box 15-2">
              <controlPr defaultSize="0" print="0" autoFill="0" autoPict="0">
                <anchor moveWithCells="1">
                  <from>
                    <xdr:col>3</xdr:col>
                    <xdr:colOff>0</xdr:colOff>
                    <xdr:row>58</xdr:row>
                    <xdr:rowOff>0</xdr:rowOff>
                  </from>
                  <to>
                    <xdr:col>14</xdr:col>
                    <xdr:colOff>314325</xdr:colOff>
                    <xdr:row>59</xdr:row>
                    <xdr:rowOff>0</xdr:rowOff>
                  </to>
                </anchor>
              </controlPr>
            </control>
          </mc:Choice>
        </mc:AlternateContent>
        <mc:AlternateContent xmlns:mc="http://schemas.openxmlformats.org/markup-compatibility/2006">
          <mc:Choice Requires="x14">
            <control shapeId="76844" r:id="rId48" name="Option Button 15-1-2">
              <controlPr defaultSize="0" autoFill="0" autoLine="0" autoPict="0">
                <anchor moveWithCells="1">
                  <from>
                    <xdr:col>3</xdr:col>
                    <xdr:colOff>42863</xdr:colOff>
                    <xdr:row>56</xdr:row>
                    <xdr:rowOff>242888</xdr:rowOff>
                  </from>
                  <to>
                    <xdr:col>5</xdr:col>
                    <xdr:colOff>4763</xdr:colOff>
                    <xdr:row>57</xdr:row>
                    <xdr:rowOff>228600</xdr:rowOff>
                  </to>
                </anchor>
              </controlPr>
            </control>
          </mc:Choice>
        </mc:AlternateContent>
        <mc:AlternateContent xmlns:mc="http://schemas.openxmlformats.org/markup-compatibility/2006">
          <mc:Choice Requires="x14">
            <control shapeId="76845" r:id="rId49" name="Option Button 15-1-1">
              <controlPr defaultSize="0" autoFill="0" autoLine="0" autoPict="0">
                <anchor moveWithCells="1">
                  <from>
                    <xdr:col>11</xdr:col>
                    <xdr:colOff>42863</xdr:colOff>
                    <xdr:row>56</xdr:row>
                    <xdr:rowOff>242888</xdr:rowOff>
                  </from>
                  <to>
                    <xdr:col>15</xdr:col>
                    <xdr:colOff>300038</xdr:colOff>
                    <xdr:row>57</xdr:row>
                    <xdr:rowOff>242888</xdr:rowOff>
                  </to>
                </anchor>
              </controlPr>
            </control>
          </mc:Choice>
        </mc:AlternateContent>
        <mc:AlternateContent xmlns:mc="http://schemas.openxmlformats.org/markup-compatibility/2006">
          <mc:Choice Requires="x14">
            <control shapeId="76846" r:id="rId50" name="Group Box 15">
              <controlPr defaultSize="0" print="0" autoFill="0" autoPict="0">
                <anchor moveWithCells="1">
                  <from>
                    <xdr:col>2</xdr:col>
                    <xdr:colOff>428625</xdr:colOff>
                    <xdr:row>56</xdr:row>
                    <xdr:rowOff>0</xdr:rowOff>
                  </from>
                  <to>
                    <xdr:col>15</xdr:col>
                    <xdr:colOff>361950</xdr:colOff>
                    <xdr:row>58</xdr:row>
                    <xdr:rowOff>0</xdr:rowOff>
                  </to>
                </anchor>
              </controlPr>
            </control>
          </mc:Choice>
        </mc:AlternateContent>
        <mc:AlternateContent xmlns:mc="http://schemas.openxmlformats.org/markup-compatibility/2006">
          <mc:Choice Requires="x14">
            <control shapeId="76847" r:id="rId51" name="Option Button 14-3">
              <controlPr defaultSize="0" autoFill="0" autoLine="0" autoPict="0">
                <anchor moveWithCells="1">
                  <from>
                    <xdr:col>9</xdr:col>
                    <xdr:colOff>0</xdr:colOff>
                    <xdr:row>53</xdr:row>
                    <xdr:rowOff>9525</xdr:rowOff>
                  </from>
                  <to>
                    <xdr:col>10</xdr:col>
                    <xdr:colOff>314325</xdr:colOff>
                    <xdr:row>53</xdr:row>
                    <xdr:rowOff>228600</xdr:rowOff>
                  </to>
                </anchor>
              </controlPr>
            </control>
          </mc:Choice>
        </mc:AlternateContent>
        <mc:AlternateContent xmlns:mc="http://schemas.openxmlformats.org/markup-compatibility/2006">
          <mc:Choice Requires="x14">
            <control shapeId="76848" r:id="rId52" name="Option Button 14-2">
              <controlPr defaultSize="0" autoFill="0" autoLine="0" autoPict="0">
                <anchor moveWithCells="1">
                  <from>
                    <xdr:col>6</xdr:col>
                    <xdr:colOff>0</xdr:colOff>
                    <xdr:row>53</xdr:row>
                    <xdr:rowOff>9525</xdr:rowOff>
                  </from>
                  <to>
                    <xdr:col>7</xdr:col>
                    <xdr:colOff>333375</xdr:colOff>
                    <xdr:row>53</xdr:row>
                    <xdr:rowOff>228600</xdr:rowOff>
                  </to>
                </anchor>
              </controlPr>
            </control>
          </mc:Choice>
        </mc:AlternateContent>
        <mc:AlternateContent xmlns:mc="http://schemas.openxmlformats.org/markup-compatibility/2006">
          <mc:Choice Requires="x14">
            <control shapeId="76849" r:id="rId53" name="Option Button 14-1">
              <controlPr defaultSize="0" autoFill="0" autoLine="0" autoPict="0">
                <anchor moveWithCells="1">
                  <from>
                    <xdr:col>3</xdr:col>
                    <xdr:colOff>0</xdr:colOff>
                    <xdr:row>53</xdr:row>
                    <xdr:rowOff>19050</xdr:rowOff>
                  </from>
                  <to>
                    <xdr:col>4</xdr:col>
                    <xdr:colOff>190500</xdr:colOff>
                    <xdr:row>53</xdr:row>
                    <xdr:rowOff>238125</xdr:rowOff>
                  </to>
                </anchor>
              </controlPr>
            </control>
          </mc:Choice>
        </mc:AlternateContent>
        <mc:AlternateContent xmlns:mc="http://schemas.openxmlformats.org/markup-compatibility/2006">
          <mc:Choice Requires="x14">
            <control shapeId="76850" r:id="rId54" name="Group Box 14">
              <controlPr defaultSize="0" autoFill="0" autoPict="0">
                <anchor moveWithCells="1">
                  <from>
                    <xdr:col>3</xdr:col>
                    <xdr:colOff>0</xdr:colOff>
                    <xdr:row>53</xdr:row>
                    <xdr:rowOff>0</xdr:rowOff>
                  </from>
                  <to>
                    <xdr:col>15</xdr:col>
                    <xdr:colOff>0</xdr:colOff>
                    <xdr:row>54</xdr:row>
                    <xdr:rowOff>38100</xdr:rowOff>
                  </to>
                </anchor>
              </controlPr>
            </control>
          </mc:Choice>
        </mc:AlternateContent>
        <mc:AlternateContent xmlns:mc="http://schemas.openxmlformats.org/markup-compatibility/2006">
          <mc:Choice Requires="x14">
            <control shapeId="76851" r:id="rId55" name="Check Box 13">
              <controlPr defaultSize="0" autoFill="0" autoLine="0" autoPict="0">
                <anchor moveWithCells="1">
                  <from>
                    <xdr:col>3</xdr:col>
                    <xdr:colOff>9525</xdr:colOff>
                    <xdr:row>52</xdr:row>
                    <xdr:rowOff>9525</xdr:rowOff>
                  </from>
                  <to>
                    <xdr:col>4</xdr:col>
                    <xdr:colOff>190500</xdr:colOff>
                    <xdr:row>53</xdr:row>
                    <xdr:rowOff>9525</xdr:rowOff>
                  </to>
                </anchor>
              </controlPr>
            </control>
          </mc:Choice>
        </mc:AlternateContent>
        <mc:AlternateContent xmlns:mc="http://schemas.openxmlformats.org/markup-compatibility/2006">
          <mc:Choice Requires="x14">
            <control shapeId="76852" r:id="rId56" name="Option Button 13-2">
              <controlPr defaultSize="0" autoFill="0" autoLine="0" autoPict="0">
                <anchor moveWithCells="1">
                  <from>
                    <xdr:col>6</xdr:col>
                    <xdr:colOff>0</xdr:colOff>
                    <xdr:row>50</xdr:row>
                    <xdr:rowOff>19050</xdr:rowOff>
                  </from>
                  <to>
                    <xdr:col>7</xdr:col>
                    <xdr:colOff>333375</xdr:colOff>
                    <xdr:row>50</xdr:row>
                    <xdr:rowOff>238125</xdr:rowOff>
                  </to>
                </anchor>
              </controlPr>
            </control>
          </mc:Choice>
        </mc:AlternateContent>
        <mc:AlternateContent xmlns:mc="http://schemas.openxmlformats.org/markup-compatibility/2006">
          <mc:Choice Requires="x14">
            <control shapeId="76853" r:id="rId57" name="Option Button 13-1">
              <controlPr defaultSize="0" autoFill="0" autoLine="0" autoPict="0">
                <anchor moveWithCells="1">
                  <from>
                    <xdr:col>3</xdr:col>
                    <xdr:colOff>0</xdr:colOff>
                    <xdr:row>50</xdr:row>
                    <xdr:rowOff>19050</xdr:rowOff>
                  </from>
                  <to>
                    <xdr:col>4</xdr:col>
                    <xdr:colOff>190500</xdr:colOff>
                    <xdr:row>50</xdr:row>
                    <xdr:rowOff>238125</xdr:rowOff>
                  </to>
                </anchor>
              </controlPr>
            </control>
          </mc:Choice>
        </mc:AlternateContent>
        <mc:AlternateContent xmlns:mc="http://schemas.openxmlformats.org/markup-compatibility/2006">
          <mc:Choice Requires="x14">
            <control shapeId="76854" r:id="rId58" name="Group Box 13">
              <controlPr defaultSize="0" print="0" autoFill="0" autoPict="0">
                <anchor moveWithCells="1">
                  <from>
                    <xdr:col>3</xdr:col>
                    <xdr:colOff>0</xdr:colOff>
                    <xdr:row>50</xdr:row>
                    <xdr:rowOff>0</xdr:rowOff>
                  </from>
                  <to>
                    <xdr:col>15</xdr:col>
                    <xdr:colOff>0</xdr:colOff>
                    <xdr:row>53</xdr:row>
                    <xdr:rowOff>0</xdr:rowOff>
                  </to>
                </anchor>
              </controlPr>
            </control>
          </mc:Choice>
        </mc:AlternateContent>
        <mc:AlternateContent xmlns:mc="http://schemas.openxmlformats.org/markup-compatibility/2006">
          <mc:Choice Requires="x14">
            <control shapeId="76855" r:id="rId59" name="Check Box 12">
              <controlPr defaultSize="0" autoFill="0" autoLine="0" autoPict="0">
                <anchor moveWithCells="1">
                  <from>
                    <xdr:col>3</xdr:col>
                    <xdr:colOff>9525</xdr:colOff>
                    <xdr:row>49</xdr:row>
                    <xdr:rowOff>9525</xdr:rowOff>
                  </from>
                  <to>
                    <xdr:col>4</xdr:col>
                    <xdr:colOff>190500</xdr:colOff>
                    <xdr:row>50</xdr:row>
                    <xdr:rowOff>9525</xdr:rowOff>
                  </to>
                </anchor>
              </controlPr>
            </control>
          </mc:Choice>
        </mc:AlternateContent>
        <mc:AlternateContent xmlns:mc="http://schemas.openxmlformats.org/markup-compatibility/2006">
          <mc:Choice Requires="x14">
            <control shapeId="76856" r:id="rId60" name="Option Button 12-2">
              <controlPr defaultSize="0" autoFill="0" autoLine="0" autoPict="0">
                <anchor moveWithCells="1">
                  <from>
                    <xdr:col>6</xdr:col>
                    <xdr:colOff>0</xdr:colOff>
                    <xdr:row>47</xdr:row>
                    <xdr:rowOff>19050</xdr:rowOff>
                  </from>
                  <to>
                    <xdr:col>7</xdr:col>
                    <xdr:colOff>333375</xdr:colOff>
                    <xdr:row>47</xdr:row>
                    <xdr:rowOff>238125</xdr:rowOff>
                  </to>
                </anchor>
              </controlPr>
            </control>
          </mc:Choice>
        </mc:AlternateContent>
        <mc:AlternateContent xmlns:mc="http://schemas.openxmlformats.org/markup-compatibility/2006">
          <mc:Choice Requires="x14">
            <control shapeId="76857" r:id="rId61" name="Option Button 12-1">
              <controlPr defaultSize="0" autoFill="0" autoLine="0" autoPict="0">
                <anchor moveWithCells="1">
                  <from>
                    <xdr:col>3</xdr:col>
                    <xdr:colOff>0</xdr:colOff>
                    <xdr:row>47</xdr:row>
                    <xdr:rowOff>19050</xdr:rowOff>
                  </from>
                  <to>
                    <xdr:col>4</xdr:col>
                    <xdr:colOff>190500</xdr:colOff>
                    <xdr:row>47</xdr:row>
                    <xdr:rowOff>238125</xdr:rowOff>
                  </to>
                </anchor>
              </controlPr>
            </control>
          </mc:Choice>
        </mc:AlternateContent>
        <mc:AlternateContent xmlns:mc="http://schemas.openxmlformats.org/markup-compatibility/2006">
          <mc:Choice Requires="x14">
            <control shapeId="76858" r:id="rId62" name="Group Box 12">
              <controlPr defaultSize="0" print="0" autoFill="0" autoPict="0">
                <anchor moveWithCells="1">
                  <from>
                    <xdr:col>3</xdr:col>
                    <xdr:colOff>0</xdr:colOff>
                    <xdr:row>47</xdr:row>
                    <xdr:rowOff>0</xdr:rowOff>
                  </from>
                  <to>
                    <xdr:col>14</xdr:col>
                    <xdr:colOff>314325</xdr:colOff>
                    <xdr:row>50</xdr:row>
                    <xdr:rowOff>0</xdr:rowOff>
                  </to>
                </anchor>
              </controlPr>
            </control>
          </mc:Choice>
        </mc:AlternateContent>
        <mc:AlternateContent xmlns:mc="http://schemas.openxmlformats.org/markup-compatibility/2006">
          <mc:Choice Requires="x14">
            <control shapeId="76859" r:id="rId63" name="Check Box 11-5">
              <controlPr defaultSize="0" autoFill="0" autoLine="0" autoPict="0">
                <anchor moveWithCells="1">
                  <from>
                    <xdr:col>9</xdr:col>
                    <xdr:colOff>0</xdr:colOff>
                    <xdr:row>45</xdr:row>
                    <xdr:rowOff>28575</xdr:rowOff>
                  </from>
                  <to>
                    <xdr:col>10</xdr:col>
                    <xdr:colOff>142875</xdr:colOff>
                    <xdr:row>46</xdr:row>
                    <xdr:rowOff>0</xdr:rowOff>
                  </to>
                </anchor>
              </controlPr>
            </control>
          </mc:Choice>
        </mc:AlternateContent>
        <mc:AlternateContent xmlns:mc="http://schemas.openxmlformats.org/markup-compatibility/2006">
          <mc:Choice Requires="x14">
            <control shapeId="76860" r:id="rId64" name="Check Box 11-4">
              <controlPr defaultSize="0" autoFill="0" autoLine="0" autoPict="0">
                <anchor moveWithCells="1">
                  <from>
                    <xdr:col>7</xdr:col>
                    <xdr:colOff>152400</xdr:colOff>
                    <xdr:row>45</xdr:row>
                    <xdr:rowOff>28575</xdr:rowOff>
                  </from>
                  <to>
                    <xdr:col>8</xdr:col>
                    <xdr:colOff>314325</xdr:colOff>
                    <xdr:row>46</xdr:row>
                    <xdr:rowOff>0</xdr:rowOff>
                  </to>
                </anchor>
              </controlPr>
            </control>
          </mc:Choice>
        </mc:AlternateContent>
        <mc:AlternateContent xmlns:mc="http://schemas.openxmlformats.org/markup-compatibility/2006">
          <mc:Choice Requires="x14">
            <control shapeId="76861" r:id="rId65" name="Check Box 11-3">
              <controlPr defaultSize="0" autoFill="0" autoLine="0" autoPict="0">
                <anchor moveWithCells="1">
                  <from>
                    <xdr:col>5</xdr:col>
                    <xdr:colOff>304800</xdr:colOff>
                    <xdr:row>45</xdr:row>
                    <xdr:rowOff>28575</xdr:rowOff>
                  </from>
                  <to>
                    <xdr:col>7</xdr:col>
                    <xdr:colOff>38100</xdr:colOff>
                    <xdr:row>46</xdr:row>
                    <xdr:rowOff>0</xdr:rowOff>
                  </to>
                </anchor>
              </controlPr>
            </control>
          </mc:Choice>
        </mc:AlternateContent>
        <mc:AlternateContent xmlns:mc="http://schemas.openxmlformats.org/markup-compatibility/2006">
          <mc:Choice Requires="x14">
            <control shapeId="76862" r:id="rId66" name="Check Box 11-2">
              <controlPr defaultSize="0" autoFill="0" autoLine="0" autoPict="0">
                <anchor moveWithCells="1">
                  <from>
                    <xdr:col>3</xdr:col>
                    <xdr:colOff>619125</xdr:colOff>
                    <xdr:row>45</xdr:row>
                    <xdr:rowOff>19050</xdr:rowOff>
                  </from>
                  <to>
                    <xdr:col>5</xdr:col>
                    <xdr:colOff>200025</xdr:colOff>
                    <xdr:row>46</xdr:row>
                    <xdr:rowOff>19050</xdr:rowOff>
                  </to>
                </anchor>
              </controlPr>
            </control>
          </mc:Choice>
        </mc:AlternateContent>
        <mc:AlternateContent xmlns:mc="http://schemas.openxmlformats.org/markup-compatibility/2006">
          <mc:Choice Requires="x14">
            <control shapeId="76863" r:id="rId67" name="Check Box 11-1">
              <controlPr defaultSize="0" autoFill="0" autoLine="0" autoPict="0">
                <anchor moveWithCells="1">
                  <from>
                    <xdr:col>3</xdr:col>
                    <xdr:colOff>0</xdr:colOff>
                    <xdr:row>45</xdr:row>
                    <xdr:rowOff>28575</xdr:rowOff>
                  </from>
                  <to>
                    <xdr:col>4</xdr:col>
                    <xdr:colOff>19050</xdr:colOff>
                    <xdr:row>46</xdr:row>
                    <xdr:rowOff>0</xdr:rowOff>
                  </to>
                </anchor>
              </controlPr>
            </control>
          </mc:Choice>
        </mc:AlternateContent>
        <mc:AlternateContent xmlns:mc="http://schemas.openxmlformats.org/markup-compatibility/2006">
          <mc:Choice Requires="x14">
            <control shapeId="76864" r:id="rId68" name="Option Button 10-3">
              <controlPr defaultSize="0" autoFill="0" autoLine="0" autoPict="0">
                <anchor moveWithCells="1">
                  <from>
                    <xdr:col>3</xdr:col>
                    <xdr:colOff>14288</xdr:colOff>
                    <xdr:row>42</xdr:row>
                    <xdr:rowOff>238125</xdr:rowOff>
                  </from>
                  <to>
                    <xdr:col>3</xdr:col>
                    <xdr:colOff>442913</xdr:colOff>
                    <xdr:row>43</xdr:row>
                    <xdr:rowOff>204788</xdr:rowOff>
                  </to>
                </anchor>
              </controlPr>
            </control>
          </mc:Choice>
        </mc:AlternateContent>
        <mc:AlternateContent xmlns:mc="http://schemas.openxmlformats.org/markup-compatibility/2006">
          <mc:Choice Requires="x14">
            <control shapeId="76865" r:id="rId69" name="Option Button 10-2">
              <controlPr defaultSize="0" autoFill="0" autoLine="0" autoPict="0">
                <anchor moveWithCells="1">
                  <from>
                    <xdr:col>3</xdr:col>
                    <xdr:colOff>14288</xdr:colOff>
                    <xdr:row>41</xdr:row>
                    <xdr:rowOff>242888</xdr:rowOff>
                  </from>
                  <to>
                    <xdr:col>3</xdr:col>
                    <xdr:colOff>442913</xdr:colOff>
                    <xdr:row>42</xdr:row>
                    <xdr:rowOff>242888</xdr:rowOff>
                  </to>
                </anchor>
              </controlPr>
            </control>
          </mc:Choice>
        </mc:AlternateContent>
        <mc:AlternateContent xmlns:mc="http://schemas.openxmlformats.org/markup-compatibility/2006">
          <mc:Choice Requires="x14">
            <control shapeId="76866" r:id="rId70" name="Option Button 10-1">
              <controlPr defaultSize="0" autoFill="0" autoLine="0" autoPict="0">
                <anchor moveWithCells="1">
                  <from>
                    <xdr:col>3</xdr:col>
                    <xdr:colOff>14288</xdr:colOff>
                    <xdr:row>43</xdr:row>
                    <xdr:rowOff>252413</xdr:rowOff>
                  </from>
                  <to>
                    <xdr:col>3</xdr:col>
                    <xdr:colOff>442913</xdr:colOff>
                    <xdr:row>44</xdr:row>
                    <xdr:rowOff>219075</xdr:rowOff>
                  </to>
                </anchor>
              </controlPr>
            </control>
          </mc:Choice>
        </mc:AlternateContent>
        <mc:AlternateContent xmlns:mc="http://schemas.openxmlformats.org/markup-compatibility/2006">
          <mc:Choice Requires="x14">
            <control shapeId="76867" r:id="rId71" name="Group Box 10">
              <controlPr defaultSize="0" print="0" autoFill="0" autoPict="0">
                <anchor moveWithCells="1">
                  <from>
                    <xdr:col>3</xdr:col>
                    <xdr:colOff>0</xdr:colOff>
                    <xdr:row>42</xdr:row>
                    <xdr:rowOff>0</xdr:rowOff>
                  </from>
                  <to>
                    <xdr:col>14</xdr:col>
                    <xdr:colOff>314325</xdr:colOff>
                    <xdr:row>45</xdr:row>
                    <xdr:rowOff>0</xdr:rowOff>
                  </to>
                </anchor>
              </controlPr>
            </control>
          </mc:Choice>
        </mc:AlternateContent>
        <mc:AlternateContent xmlns:mc="http://schemas.openxmlformats.org/markup-compatibility/2006">
          <mc:Choice Requires="x14">
            <control shapeId="76868" r:id="rId72" name="Option Button 7-2-2">
              <controlPr defaultSize="0" autoFill="0" autoLine="0" autoPict="0">
                <anchor moveWithCells="1">
                  <from>
                    <xdr:col>9</xdr:col>
                    <xdr:colOff>0</xdr:colOff>
                    <xdr:row>35</xdr:row>
                    <xdr:rowOff>0</xdr:rowOff>
                  </from>
                  <to>
                    <xdr:col>10</xdr:col>
                    <xdr:colOff>314325</xdr:colOff>
                    <xdr:row>36</xdr:row>
                    <xdr:rowOff>0</xdr:rowOff>
                  </to>
                </anchor>
              </controlPr>
            </control>
          </mc:Choice>
        </mc:AlternateContent>
        <mc:AlternateContent xmlns:mc="http://schemas.openxmlformats.org/markup-compatibility/2006">
          <mc:Choice Requires="x14">
            <control shapeId="76869" r:id="rId73" name="Option Button 7-2-1">
              <controlPr defaultSize="0" autoFill="0" autoLine="0" autoPict="0">
                <anchor moveWithCells="1">
                  <from>
                    <xdr:col>6</xdr:col>
                    <xdr:colOff>0</xdr:colOff>
                    <xdr:row>35</xdr:row>
                    <xdr:rowOff>0</xdr:rowOff>
                  </from>
                  <to>
                    <xdr:col>7</xdr:col>
                    <xdr:colOff>333375</xdr:colOff>
                    <xdr:row>36</xdr:row>
                    <xdr:rowOff>0</xdr:rowOff>
                  </to>
                </anchor>
              </controlPr>
            </control>
          </mc:Choice>
        </mc:AlternateContent>
        <mc:AlternateContent xmlns:mc="http://schemas.openxmlformats.org/markup-compatibility/2006">
          <mc:Choice Requires="x14">
            <control shapeId="76870" r:id="rId74" name="Group Box 7-2">
              <controlPr defaultSize="0" print="0" autoFill="0" autoPict="0">
                <anchor moveWithCells="1">
                  <from>
                    <xdr:col>3</xdr:col>
                    <xdr:colOff>0</xdr:colOff>
                    <xdr:row>35</xdr:row>
                    <xdr:rowOff>0</xdr:rowOff>
                  </from>
                  <to>
                    <xdr:col>14</xdr:col>
                    <xdr:colOff>314325</xdr:colOff>
                    <xdr:row>36</xdr:row>
                    <xdr:rowOff>0</xdr:rowOff>
                  </to>
                </anchor>
              </controlPr>
            </control>
          </mc:Choice>
        </mc:AlternateContent>
        <mc:AlternateContent xmlns:mc="http://schemas.openxmlformats.org/markup-compatibility/2006">
          <mc:Choice Requires="x14">
            <control shapeId="76871" r:id="rId75" name="Option Button 7-1-2">
              <controlPr defaultSize="0" autoFill="0" autoLine="0" autoPict="0">
                <anchor moveWithCells="1">
                  <from>
                    <xdr:col>9</xdr:col>
                    <xdr:colOff>0</xdr:colOff>
                    <xdr:row>34</xdr:row>
                    <xdr:rowOff>0</xdr:rowOff>
                  </from>
                  <to>
                    <xdr:col>10</xdr:col>
                    <xdr:colOff>314325</xdr:colOff>
                    <xdr:row>35</xdr:row>
                    <xdr:rowOff>0</xdr:rowOff>
                  </to>
                </anchor>
              </controlPr>
            </control>
          </mc:Choice>
        </mc:AlternateContent>
        <mc:AlternateContent xmlns:mc="http://schemas.openxmlformats.org/markup-compatibility/2006">
          <mc:Choice Requires="x14">
            <control shapeId="76872" r:id="rId76" name="Option Button 7-1-1">
              <controlPr defaultSize="0" autoFill="0" autoLine="0" autoPict="0">
                <anchor moveWithCells="1">
                  <from>
                    <xdr:col>6</xdr:col>
                    <xdr:colOff>0</xdr:colOff>
                    <xdr:row>34</xdr:row>
                    <xdr:rowOff>0</xdr:rowOff>
                  </from>
                  <to>
                    <xdr:col>7</xdr:col>
                    <xdr:colOff>333375</xdr:colOff>
                    <xdr:row>35</xdr:row>
                    <xdr:rowOff>0</xdr:rowOff>
                  </to>
                </anchor>
              </controlPr>
            </control>
          </mc:Choice>
        </mc:AlternateContent>
        <mc:AlternateContent xmlns:mc="http://schemas.openxmlformats.org/markup-compatibility/2006">
          <mc:Choice Requires="x14">
            <control shapeId="76873" r:id="rId77" name="Group Box 7-1">
              <controlPr defaultSize="0" print="0" autoFill="0" autoPict="0">
                <anchor moveWithCells="1">
                  <from>
                    <xdr:col>3</xdr:col>
                    <xdr:colOff>0</xdr:colOff>
                    <xdr:row>34</xdr:row>
                    <xdr:rowOff>0</xdr:rowOff>
                  </from>
                  <to>
                    <xdr:col>14</xdr:col>
                    <xdr:colOff>314325</xdr:colOff>
                    <xdr:row>35</xdr:row>
                    <xdr:rowOff>0</xdr:rowOff>
                  </to>
                </anchor>
              </controlPr>
            </control>
          </mc:Choice>
        </mc:AlternateContent>
        <mc:AlternateContent xmlns:mc="http://schemas.openxmlformats.org/markup-compatibility/2006">
          <mc:Choice Requires="x14">
            <control shapeId="76874" r:id="rId78" name="Option Button 6-2">
              <controlPr defaultSize="0" autoFill="0" autoLine="0" autoPict="0">
                <anchor moveWithCells="1">
                  <from>
                    <xdr:col>6</xdr:col>
                    <xdr:colOff>0</xdr:colOff>
                    <xdr:row>32</xdr:row>
                    <xdr:rowOff>0</xdr:rowOff>
                  </from>
                  <to>
                    <xdr:col>7</xdr:col>
                    <xdr:colOff>333375</xdr:colOff>
                    <xdr:row>33</xdr:row>
                    <xdr:rowOff>0</xdr:rowOff>
                  </to>
                </anchor>
              </controlPr>
            </control>
          </mc:Choice>
        </mc:AlternateContent>
        <mc:AlternateContent xmlns:mc="http://schemas.openxmlformats.org/markup-compatibility/2006">
          <mc:Choice Requires="x14">
            <control shapeId="76875" r:id="rId79" name="Option Button 6-1">
              <controlPr defaultSize="0" autoFill="0" autoLine="0" autoPict="0">
                <anchor moveWithCells="1">
                  <from>
                    <xdr:col>3</xdr:col>
                    <xdr:colOff>0</xdr:colOff>
                    <xdr:row>32</xdr:row>
                    <xdr:rowOff>0</xdr:rowOff>
                  </from>
                  <to>
                    <xdr:col>4</xdr:col>
                    <xdr:colOff>190500</xdr:colOff>
                    <xdr:row>33</xdr:row>
                    <xdr:rowOff>0</xdr:rowOff>
                  </to>
                </anchor>
              </controlPr>
            </control>
          </mc:Choice>
        </mc:AlternateContent>
        <mc:AlternateContent xmlns:mc="http://schemas.openxmlformats.org/markup-compatibility/2006">
          <mc:Choice Requires="x14">
            <control shapeId="76876" r:id="rId80" name="Group Box 6">
              <controlPr defaultSize="0" print="0" autoFill="0" autoPict="0">
                <anchor moveWithCells="1">
                  <from>
                    <xdr:col>3</xdr:col>
                    <xdr:colOff>0</xdr:colOff>
                    <xdr:row>32</xdr:row>
                    <xdr:rowOff>0</xdr:rowOff>
                  </from>
                  <to>
                    <xdr:col>14</xdr:col>
                    <xdr:colOff>314325</xdr:colOff>
                    <xdr:row>33</xdr:row>
                    <xdr:rowOff>0</xdr:rowOff>
                  </to>
                </anchor>
              </controlPr>
            </control>
          </mc:Choice>
        </mc:AlternateContent>
        <mc:AlternateContent xmlns:mc="http://schemas.openxmlformats.org/markup-compatibility/2006">
          <mc:Choice Requires="x14">
            <control shapeId="76877" r:id="rId81" name="Check Box 5-3">
              <controlPr defaultSize="0" autoFill="0" autoLine="0" autoPict="0">
                <anchor moveWithCells="1">
                  <from>
                    <xdr:col>14</xdr:col>
                    <xdr:colOff>0</xdr:colOff>
                    <xdr:row>31</xdr:row>
                    <xdr:rowOff>0</xdr:rowOff>
                  </from>
                  <to>
                    <xdr:col>15</xdr:col>
                    <xdr:colOff>323850</xdr:colOff>
                    <xdr:row>32</xdr:row>
                    <xdr:rowOff>0</xdr:rowOff>
                  </to>
                </anchor>
              </controlPr>
            </control>
          </mc:Choice>
        </mc:AlternateContent>
        <mc:AlternateContent xmlns:mc="http://schemas.openxmlformats.org/markup-compatibility/2006">
          <mc:Choice Requires="x14">
            <control shapeId="76878" r:id="rId82" name="Option Button 5-2-4">
              <controlPr defaultSize="0" autoFill="0" autoLine="0" autoPict="0">
                <anchor moveWithCells="1">
                  <from>
                    <xdr:col>12</xdr:col>
                    <xdr:colOff>0</xdr:colOff>
                    <xdr:row>30</xdr:row>
                    <xdr:rowOff>0</xdr:rowOff>
                  </from>
                  <to>
                    <xdr:col>14</xdr:col>
                    <xdr:colOff>0</xdr:colOff>
                    <xdr:row>31</xdr:row>
                    <xdr:rowOff>0</xdr:rowOff>
                  </to>
                </anchor>
              </controlPr>
            </control>
          </mc:Choice>
        </mc:AlternateContent>
        <mc:AlternateContent xmlns:mc="http://schemas.openxmlformats.org/markup-compatibility/2006">
          <mc:Choice Requires="x14">
            <control shapeId="76879" r:id="rId83" name="Option Button 5-2-3">
              <controlPr defaultSize="0" autoFill="0" autoLine="0" autoPict="0">
                <anchor moveWithCells="1">
                  <from>
                    <xdr:col>9</xdr:col>
                    <xdr:colOff>0</xdr:colOff>
                    <xdr:row>30</xdr:row>
                    <xdr:rowOff>0</xdr:rowOff>
                  </from>
                  <to>
                    <xdr:col>10</xdr:col>
                    <xdr:colOff>314325</xdr:colOff>
                    <xdr:row>31</xdr:row>
                    <xdr:rowOff>0</xdr:rowOff>
                  </to>
                </anchor>
              </controlPr>
            </control>
          </mc:Choice>
        </mc:AlternateContent>
        <mc:AlternateContent xmlns:mc="http://schemas.openxmlformats.org/markup-compatibility/2006">
          <mc:Choice Requires="x14">
            <control shapeId="76880" r:id="rId84" name="Option Button 5-2-2">
              <controlPr defaultSize="0" autoFill="0" autoLine="0" autoPict="0">
                <anchor moveWithCells="1">
                  <from>
                    <xdr:col>6</xdr:col>
                    <xdr:colOff>0</xdr:colOff>
                    <xdr:row>30</xdr:row>
                    <xdr:rowOff>0</xdr:rowOff>
                  </from>
                  <to>
                    <xdr:col>7</xdr:col>
                    <xdr:colOff>333375</xdr:colOff>
                    <xdr:row>31</xdr:row>
                    <xdr:rowOff>0</xdr:rowOff>
                  </to>
                </anchor>
              </controlPr>
            </control>
          </mc:Choice>
        </mc:AlternateContent>
        <mc:AlternateContent xmlns:mc="http://schemas.openxmlformats.org/markup-compatibility/2006">
          <mc:Choice Requires="x14">
            <control shapeId="76881" r:id="rId85" name="Option Button 5-2-1">
              <controlPr defaultSize="0" autoFill="0" autoLine="0" autoPict="0">
                <anchor moveWithCells="1">
                  <from>
                    <xdr:col>3</xdr:col>
                    <xdr:colOff>0</xdr:colOff>
                    <xdr:row>30</xdr:row>
                    <xdr:rowOff>0</xdr:rowOff>
                  </from>
                  <to>
                    <xdr:col>4</xdr:col>
                    <xdr:colOff>190500</xdr:colOff>
                    <xdr:row>31</xdr:row>
                    <xdr:rowOff>0</xdr:rowOff>
                  </to>
                </anchor>
              </controlPr>
            </control>
          </mc:Choice>
        </mc:AlternateContent>
        <mc:AlternateContent xmlns:mc="http://schemas.openxmlformats.org/markup-compatibility/2006">
          <mc:Choice Requires="x14">
            <control shapeId="76882" r:id="rId86" name="Group Box 5-2">
              <controlPr defaultSize="0" print="0" autoFill="0" autoPict="0">
                <anchor moveWithCells="1">
                  <from>
                    <xdr:col>3</xdr:col>
                    <xdr:colOff>0</xdr:colOff>
                    <xdr:row>30</xdr:row>
                    <xdr:rowOff>0</xdr:rowOff>
                  </from>
                  <to>
                    <xdr:col>14</xdr:col>
                    <xdr:colOff>314325</xdr:colOff>
                    <xdr:row>31</xdr:row>
                    <xdr:rowOff>0</xdr:rowOff>
                  </to>
                </anchor>
              </controlPr>
            </control>
          </mc:Choice>
        </mc:AlternateContent>
        <mc:AlternateContent xmlns:mc="http://schemas.openxmlformats.org/markup-compatibility/2006">
          <mc:Choice Requires="x14">
            <control shapeId="76883" r:id="rId87" name="Check Box 5-1-3">
              <controlPr defaultSize="0" autoFill="0" autoLine="0" autoPict="0">
                <anchor moveWithCells="1">
                  <from>
                    <xdr:col>9</xdr:col>
                    <xdr:colOff>0</xdr:colOff>
                    <xdr:row>29</xdr:row>
                    <xdr:rowOff>0</xdr:rowOff>
                  </from>
                  <to>
                    <xdr:col>10</xdr:col>
                    <xdr:colOff>314325</xdr:colOff>
                    <xdr:row>30</xdr:row>
                    <xdr:rowOff>0</xdr:rowOff>
                  </to>
                </anchor>
              </controlPr>
            </control>
          </mc:Choice>
        </mc:AlternateContent>
        <mc:AlternateContent xmlns:mc="http://schemas.openxmlformats.org/markup-compatibility/2006">
          <mc:Choice Requires="x14">
            <control shapeId="76884" r:id="rId88" name="Check Box 5-1-2">
              <controlPr defaultSize="0" autoFill="0" autoLine="0" autoPict="0">
                <anchor moveWithCells="1">
                  <from>
                    <xdr:col>6</xdr:col>
                    <xdr:colOff>0</xdr:colOff>
                    <xdr:row>29</xdr:row>
                    <xdr:rowOff>0</xdr:rowOff>
                  </from>
                  <to>
                    <xdr:col>7</xdr:col>
                    <xdr:colOff>333375</xdr:colOff>
                    <xdr:row>30</xdr:row>
                    <xdr:rowOff>0</xdr:rowOff>
                  </to>
                </anchor>
              </controlPr>
            </control>
          </mc:Choice>
        </mc:AlternateContent>
        <mc:AlternateContent xmlns:mc="http://schemas.openxmlformats.org/markup-compatibility/2006">
          <mc:Choice Requires="x14">
            <control shapeId="76885" r:id="rId89" name="Check Box 5-1-1">
              <controlPr defaultSize="0" autoFill="0" autoLine="0" autoPict="0">
                <anchor moveWithCells="1">
                  <from>
                    <xdr:col>3</xdr:col>
                    <xdr:colOff>0</xdr:colOff>
                    <xdr:row>29</xdr:row>
                    <xdr:rowOff>0</xdr:rowOff>
                  </from>
                  <to>
                    <xdr:col>4</xdr:col>
                    <xdr:colOff>190500</xdr:colOff>
                    <xdr:row>30</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1338" yWindow="805" count="1">
        <x14:dataValidation type="list" allowBlank="1" showInputMessage="1" showErrorMessage="1" promptTitle="【地場産品基準】" prompt="該当する地場産品基準を選択してください。" xr:uid="{00000000-0002-0000-0100-00002D000000}">
          <x14:formula1>
            <xm:f>リスト_R07!$A$2:$A$20</xm:f>
          </x14:formula1>
          <xm:sqref>E83:N83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K34"/>
  <sheetViews>
    <sheetView view="pageBreakPreview" zoomScaleNormal="100" zoomScaleSheetLayoutView="100" workbookViewId="0">
      <selection activeCell="B19" sqref="B19"/>
    </sheetView>
  </sheetViews>
  <sheetFormatPr defaultColWidth="10.59765625" defaultRowHeight="20.100000000000001" customHeight="1"/>
  <cols>
    <col min="1" max="4" width="10.59765625" style="61"/>
    <col min="5" max="5" width="12.59765625" style="61" customWidth="1"/>
    <col min="6" max="6" width="5.59765625" style="61" customWidth="1"/>
    <col min="7" max="7" width="15.59765625" style="61" customWidth="1"/>
    <col min="8" max="8" width="6.86328125" style="61" bestFit="1" customWidth="1"/>
    <col min="9" max="16384" width="10.59765625" style="61"/>
  </cols>
  <sheetData>
    <row r="1" spans="1:10" ht="20.100000000000001" customHeight="1">
      <c r="A1" s="354" t="s">
        <v>107</v>
      </c>
      <c r="B1" s="354"/>
      <c r="C1" s="61" t="s">
        <v>72</v>
      </c>
      <c r="F1" s="95" t="s">
        <v>84</v>
      </c>
      <c r="G1" s="95"/>
    </row>
    <row r="2" spans="1:10" s="64" customFormat="1" ht="20.100000000000001" customHeight="1">
      <c r="A2" s="62" t="s">
        <v>51</v>
      </c>
      <c r="B2" s="62" t="s">
        <v>52</v>
      </c>
      <c r="C2" s="62" t="s">
        <v>48</v>
      </c>
      <c r="D2" s="62" t="s">
        <v>53</v>
      </c>
      <c r="E2" s="63" t="s">
        <v>68</v>
      </c>
      <c r="F2" s="64" t="s">
        <v>69</v>
      </c>
      <c r="G2" s="352" t="s">
        <v>70</v>
      </c>
    </row>
    <row r="3" spans="1:10" s="67" customFormat="1" ht="20.100000000000001" customHeight="1">
      <c r="A3" s="65">
        <v>60</v>
      </c>
      <c r="B3" s="65">
        <v>2</v>
      </c>
      <c r="C3" s="92">
        <v>1100</v>
      </c>
      <c r="D3" s="92">
        <v>275</v>
      </c>
      <c r="E3" s="52" t="s">
        <v>71</v>
      </c>
      <c r="G3" s="352"/>
      <c r="I3" s="64"/>
      <c r="J3" s="64"/>
    </row>
    <row r="4" spans="1:10" s="67" customFormat="1" ht="20.100000000000001" customHeight="1">
      <c r="A4" s="65">
        <v>80</v>
      </c>
      <c r="B4" s="65">
        <v>5</v>
      </c>
      <c r="C4" s="92">
        <v>1400</v>
      </c>
      <c r="D4" s="92">
        <v>330</v>
      </c>
      <c r="E4" s="52" t="s">
        <v>71</v>
      </c>
      <c r="G4" s="352"/>
      <c r="I4" s="64"/>
      <c r="J4" s="64"/>
    </row>
    <row r="5" spans="1:10" s="67" customFormat="1" ht="20.100000000000001" customHeight="1">
      <c r="A5" s="65">
        <v>100</v>
      </c>
      <c r="B5" s="65">
        <v>10</v>
      </c>
      <c r="C5" s="92">
        <v>1720</v>
      </c>
      <c r="D5" s="92">
        <v>440</v>
      </c>
      <c r="E5" s="52" t="s">
        <v>71</v>
      </c>
      <c r="G5" s="352"/>
      <c r="I5" s="64"/>
      <c r="J5" s="64"/>
    </row>
    <row r="6" spans="1:10" s="67" customFormat="1" ht="20.100000000000001" customHeight="1">
      <c r="A6" s="65">
        <v>140</v>
      </c>
      <c r="B6" s="65">
        <v>20</v>
      </c>
      <c r="C6" s="92">
        <v>2220</v>
      </c>
      <c r="D6" s="92">
        <v>880</v>
      </c>
      <c r="E6" s="52" t="s">
        <v>71</v>
      </c>
      <c r="I6" s="64"/>
      <c r="J6" s="64"/>
    </row>
    <row r="7" spans="1:10" s="67" customFormat="1" ht="20.100000000000001" customHeight="1">
      <c r="A7" s="65">
        <v>160</v>
      </c>
      <c r="B7" s="65">
        <v>30</v>
      </c>
      <c r="C7" s="92">
        <v>2450</v>
      </c>
      <c r="D7" s="66" t="s">
        <v>54</v>
      </c>
      <c r="E7" s="52" t="s">
        <v>71</v>
      </c>
      <c r="I7" s="64"/>
      <c r="J7" s="64"/>
    </row>
    <row r="8" spans="1:10" ht="20.100000000000001" customHeight="1">
      <c r="I8" s="64"/>
      <c r="J8" s="64"/>
    </row>
    <row r="9" spans="1:10" s="64" customFormat="1" ht="20.100000000000001" customHeight="1">
      <c r="A9" s="62" t="s">
        <v>51</v>
      </c>
      <c r="B9" s="62" t="s">
        <v>52</v>
      </c>
      <c r="C9" s="62" t="s">
        <v>49</v>
      </c>
      <c r="D9" s="62" t="s">
        <v>55</v>
      </c>
      <c r="E9" s="63" t="s">
        <v>67</v>
      </c>
      <c r="F9" s="64" t="s">
        <v>65</v>
      </c>
      <c r="G9" s="353" t="s">
        <v>66</v>
      </c>
    </row>
    <row r="10" spans="1:10" s="67" customFormat="1" ht="20.100000000000001" customHeight="1">
      <c r="A10" s="65">
        <v>60</v>
      </c>
      <c r="B10" s="65">
        <v>2</v>
      </c>
      <c r="C10" s="92">
        <v>1190</v>
      </c>
      <c r="D10" s="66">
        <v>220</v>
      </c>
      <c r="E10" s="52" t="s">
        <v>71</v>
      </c>
      <c r="G10" s="353"/>
      <c r="I10" s="64"/>
      <c r="J10" s="64"/>
    </row>
    <row r="11" spans="1:10" s="67" customFormat="1" ht="20.100000000000001" customHeight="1">
      <c r="A11" s="65">
        <v>80</v>
      </c>
      <c r="B11" s="65">
        <v>5</v>
      </c>
      <c r="C11" s="92">
        <v>1480</v>
      </c>
      <c r="D11" s="66">
        <v>220</v>
      </c>
      <c r="E11" s="52" t="s">
        <v>71</v>
      </c>
      <c r="G11" s="353"/>
      <c r="I11" s="64"/>
      <c r="J11" s="64"/>
    </row>
    <row r="12" spans="1:10" s="67" customFormat="1" ht="20.100000000000001" customHeight="1">
      <c r="A12" s="65">
        <v>100</v>
      </c>
      <c r="B12" s="65">
        <v>10</v>
      </c>
      <c r="C12" s="92">
        <v>1790</v>
      </c>
      <c r="D12" s="66">
        <v>330</v>
      </c>
      <c r="E12" s="52" t="s">
        <v>71</v>
      </c>
      <c r="G12" s="68"/>
      <c r="I12" s="64"/>
      <c r="J12" s="64"/>
    </row>
    <row r="13" spans="1:10" s="67" customFormat="1" ht="20.100000000000001" customHeight="1">
      <c r="A13" s="65">
        <v>120</v>
      </c>
      <c r="B13" s="65">
        <v>15</v>
      </c>
      <c r="C13" s="92">
        <v>2110</v>
      </c>
      <c r="D13" s="66">
        <v>660</v>
      </c>
      <c r="E13" s="52" t="s">
        <v>71</v>
      </c>
      <c r="I13" s="64"/>
      <c r="J13" s="64"/>
    </row>
    <row r="14" spans="1:10" s="67" customFormat="1" ht="20.100000000000001" customHeight="1">
      <c r="A14" s="65">
        <v>140</v>
      </c>
      <c r="B14" s="65">
        <v>20</v>
      </c>
      <c r="C14" s="92">
        <v>2450</v>
      </c>
      <c r="D14" s="66" t="s">
        <v>54</v>
      </c>
      <c r="E14" s="52" t="s">
        <v>71</v>
      </c>
      <c r="I14" s="64"/>
      <c r="J14" s="64"/>
    </row>
    <row r="15" spans="1:10" s="67" customFormat="1" ht="20.100000000000001" customHeight="1">
      <c r="A15" s="65">
        <v>160</v>
      </c>
      <c r="B15" s="65">
        <v>25</v>
      </c>
      <c r="C15" s="92">
        <v>2770</v>
      </c>
      <c r="D15" s="66" t="s">
        <v>54</v>
      </c>
      <c r="E15" s="52" t="s">
        <v>71</v>
      </c>
      <c r="I15" s="64"/>
      <c r="J15" s="64"/>
    </row>
    <row r="16" spans="1:10" ht="20.100000000000001" customHeight="1">
      <c r="I16" s="64"/>
      <c r="J16" s="64"/>
    </row>
    <row r="17" spans="1:11" s="64" customFormat="1" ht="20.100000000000001" customHeight="1">
      <c r="A17" s="69" t="s">
        <v>51</v>
      </c>
      <c r="B17" s="69" t="s">
        <v>52</v>
      </c>
      <c r="C17" s="69" t="s">
        <v>50</v>
      </c>
      <c r="D17" s="69" t="s">
        <v>56</v>
      </c>
      <c r="F17" s="61"/>
      <c r="J17" s="93"/>
      <c r="K17" s="93"/>
    </row>
    <row r="18" spans="1:11" s="67" customFormat="1" ht="20.100000000000001" customHeight="1">
      <c r="A18" s="70">
        <v>60</v>
      </c>
      <c r="B18" s="70">
        <v>25</v>
      </c>
      <c r="C18" s="71">
        <v>1100</v>
      </c>
      <c r="D18" s="71">
        <v>225</v>
      </c>
      <c r="E18" s="64"/>
      <c r="F18" s="61"/>
      <c r="I18" s="64"/>
      <c r="J18" s="67">
        <f t="shared" ref="J18:J27" si="0">A18+B18</f>
        <v>85</v>
      </c>
      <c r="K18" s="71">
        <v>1100</v>
      </c>
    </row>
    <row r="19" spans="1:11" s="67" customFormat="1" ht="20.100000000000001" customHeight="1">
      <c r="A19" s="72">
        <v>60</v>
      </c>
      <c r="B19" s="72">
        <v>30</v>
      </c>
      <c r="C19" s="73">
        <v>1610</v>
      </c>
      <c r="D19" s="73">
        <v>225</v>
      </c>
      <c r="E19" s="64"/>
      <c r="F19" s="61"/>
      <c r="I19" s="64"/>
      <c r="J19" s="67">
        <f t="shared" si="0"/>
        <v>90</v>
      </c>
      <c r="K19" s="73">
        <v>1610</v>
      </c>
    </row>
    <row r="20" spans="1:11" s="67" customFormat="1" ht="20.100000000000001" customHeight="1">
      <c r="A20" s="70">
        <v>80</v>
      </c>
      <c r="B20" s="70">
        <v>25</v>
      </c>
      <c r="C20" s="71">
        <v>1310</v>
      </c>
      <c r="D20" s="71">
        <v>360</v>
      </c>
      <c r="E20" s="64"/>
      <c r="F20" s="61"/>
      <c r="I20" s="64"/>
      <c r="J20" s="67">
        <f t="shared" si="0"/>
        <v>105</v>
      </c>
      <c r="K20" s="71">
        <v>1310</v>
      </c>
    </row>
    <row r="21" spans="1:11" s="67" customFormat="1" ht="20.100000000000001" customHeight="1">
      <c r="A21" s="72">
        <v>80</v>
      </c>
      <c r="B21" s="72">
        <v>30</v>
      </c>
      <c r="C21" s="73">
        <v>1830</v>
      </c>
      <c r="D21" s="73">
        <v>360</v>
      </c>
      <c r="E21" s="64"/>
      <c r="F21" s="61"/>
      <c r="I21" s="64"/>
      <c r="J21" s="67">
        <f t="shared" si="0"/>
        <v>110</v>
      </c>
      <c r="K21" s="73">
        <v>1830</v>
      </c>
    </row>
    <row r="22" spans="1:11" s="67" customFormat="1" ht="20.100000000000001" customHeight="1">
      <c r="A22" s="70">
        <v>100</v>
      </c>
      <c r="B22" s="70">
        <v>25</v>
      </c>
      <c r="C22" s="71">
        <v>1560</v>
      </c>
      <c r="D22" s="71">
        <v>675</v>
      </c>
      <c r="E22" s="64"/>
      <c r="F22" s="61"/>
      <c r="I22" s="64"/>
      <c r="J22" s="67">
        <f t="shared" si="0"/>
        <v>125</v>
      </c>
      <c r="K22" s="71">
        <v>1560</v>
      </c>
    </row>
    <row r="23" spans="1:11" s="67" customFormat="1" ht="20.100000000000001" customHeight="1">
      <c r="A23" s="72">
        <v>100</v>
      </c>
      <c r="B23" s="72">
        <v>30</v>
      </c>
      <c r="C23" s="73">
        <v>2070</v>
      </c>
      <c r="D23" s="73">
        <v>675</v>
      </c>
      <c r="E23" s="64"/>
      <c r="F23" s="61"/>
      <c r="I23" s="64"/>
      <c r="J23" s="67">
        <f t="shared" si="0"/>
        <v>130</v>
      </c>
      <c r="K23" s="73">
        <v>2070</v>
      </c>
    </row>
    <row r="24" spans="1:11" s="67" customFormat="1" ht="20.100000000000001" customHeight="1">
      <c r="A24" s="70">
        <v>120</v>
      </c>
      <c r="B24" s="70">
        <v>25</v>
      </c>
      <c r="C24" s="71">
        <v>1800</v>
      </c>
      <c r="D24" s="71">
        <v>675</v>
      </c>
      <c r="E24" s="64"/>
      <c r="F24" s="61"/>
      <c r="I24" s="64"/>
      <c r="J24" s="67">
        <f t="shared" si="0"/>
        <v>145</v>
      </c>
      <c r="K24" s="71">
        <v>1800</v>
      </c>
    </row>
    <row r="25" spans="1:11" s="67" customFormat="1" ht="20.100000000000001" customHeight="1">
      <c r="A25" s="72">
        <v>120</v>
      </c>
      <c r="B25" s="72">
        <v>30</v>
      </c>
      <c r="C25" s="73">
        <v>2320</v>
      </c>
      <c r="D25" s="73">
        <v>675</v>
      </c>
      <c r="E25" s="64"/>
      <c r="F25" s="61"/>
      <c r="I25" s="64"/>
      <c r="J25" s="67">
        <f t="shared" si="0"/>
        <v>150</v>
      </c>
      <c r="K25" s="73">
        <v>2320</v>
      </c>
    </row>
    <row r="26" spans="1:11" s="67" customFormat="1" ht="20.100000000000001" customHeight="1">
      <c r="A26" s="70">
        <v>140</v>
      </c>
      <c r="B26" s="70">
        <v>25</v>
      </c>
      <c r="C26" s="71">
        <v>2060</v>
      </c>
      <c r="D26" s="71">
        <v>1330</v>
      </c>
      <c r="E26" s="64"/>
      <c r="F26" s="61"/>
      <c r="I26" s="64"/>
      <c r="J26" s="67">
        <f t="shared" si="0"/>
        <v>165</v>
      </c>
      <c r="K26" s="71">
        <v>2060</v>
      </c>
    </row>
    <row r="27" spans="1:11" s="67" customFormat="1" ht="20.100000000000001" customHeight="1">
      <c r="A27" s="72">
        <v>140</v>
      </c>
      <c r="B27" s="72">
        <v>30</v>
      </c>
      <c r="C27" s="73">
        <v>2570</v>
      </c>
      <c r="D27" s="73">
        <v>1330</v>
      </c>
      <c r="E27" s="64"/>
      <c r="F27" s="61"/>
      <c r="I27" s="64"/>
      <c r="J27" s="67">
        <f t="shared" si="0"/>
        <v>170</v>
      </c>
      <c r="K27" s="73">
        <v>2570</v>
      </c>
    </row>
    <row r="28" spans="1:11" s="67" customFormat="1" ht="20.100000000000001" customHeight="1">
      <c r="A28" s="70">
        <v>160</v>
      </c>
      <c r="B28" s="70">
        <v>25</v>
      </c>
      <c r="C28" s="71">
        <v>2270</v>
      </c>
      <c r="D28" s="71" t="s">
        <v>54</v>
      </c>
      <c r="E28" s="64"/>
      <c r="F28" s="61"/>
      <c r="I28" s="64"/>
      <c r="K28" s="117"/>
    </row>
    <row r="29" spans="1:11" s="67" customFormat="1" ht="20.100000000000001" customHeight="1">
      <c r="A29" s="72">
        <v>160</v>
      </c>
      <c r="B29" s="72">
        <v>30</v>
      </c>
      <c r="C29" s="73">
        <v>2790</v>
      </c>
      <c r="D29" s="73" t="s">
        <v>54</v>
      </c>
      <c r="E29" s="64"/>
      <c r="F29" s="61"/>
      <c r="I29" s="64"/>
      <c r="K29" s="117"/>
    </row>
    <row r="30" spans="1:11" s="67" customFormat="1" ht="20.100000000000001" customHeight="1">
      <c r="A30" s="74">
        <v>170</v>
      </c>
      <c r="B30" s="70">
        <v>25</v>
      </c>
      <c r="C30" s="75">
        <v>2640</v>
      </c>
      <c r="D30" s="71" t="s">
        <v>54</v>
      </c>
      <c r="E30" s="64"/>
      <c r="F30" s="61"/>
      <c r="I30" s="64"/>
      <c r="J30" s="67">
        <f>A28+B28</f>
        <v>185</v>
      </c>
      <c r="K30" s="71">
        <v>2270</v>
      </c>
    </row>
    <row r="31" spans="1:11" s="67" customFormat="1" ht="20.100000000000001" customHeight="1">
      <c r="A31" s="76">
        <v>170</v>
      </c>
      <c r="B31" s="72">
        <v>30</v>
      </c>
      <c r="C31" s="77">
        <v>3150</v>
      </c>
      <c r="D31" s="73" t="s">
        <v>54</v>
      </c>
      <c r="E31" s="64"/>
      <c r="F31" s="61"/>
      <c r="I31" s="64"/>
      <c r="J31" s="67">
        <f>A29+B29</f>
        <v>190</v>
      </c>
      <c r="K31" s="73">
        <v>2790</v>
      </c>
    </row>
    <row r="32" spans="1:11" ht="20.100000000000001" customHeight="1">
      <c r="E32" s="64"/>
      <c r="I32" s="64"/>
      <c r="J32" s="67">
        <f>A30+B30</f>
        <v>195</v>
      </c>
      <c r="K32" s="75">
        <v>2640</v>
      </c>
    </row>
    <row r="33" spans="10:11" ht="20.100000000000001" customHeight="1">
      <c r="J33" s="67">
        <f>A31+B31</f>
        <v>200</v>
      </c>
      <c r="K33" s="77">
        <v>3150</v>
      </c>
    </row>
    <row r="34" spans="10:11" ht="20.100000000000001" customHeight="1">
      <c r="J34" s="94"/>
      <c r="K34" s="94"/>
    </row>
  </sheetData>
  <mergeCells count="3">
    <mergeCell ref="G2:G5"/>
    <mergeCell ref="G9:G11"/>
    <mergeCell ref="A1:B1"/>
  </mergeCells>
  <phoneticPr fontId="3"/>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0"/>
  <sheetViews>
    <sheetView workbookViewId="0"/>
  </sheetViews>
  <sheetFormatPr defaultRowHeight="12.75"/>
  <cols>
    <col min="1" max="1" width="71.86328125" customWidth="1"/>
  </cols>
  <sheetData>
    <row r="1" spans="1:1">
      <c r="A1" s="125" t="s">
        <v>132</v>
      </c>
    </row>
    <row r="2" spans="1:1">
      <c r="A2" s="168" t="s">
        <v>265</v>
      </c>
    </row>
    <row r="3" spans="1:1">
      <c r="A3" s="168" t="s">
        <v>264</v>
      </c>
    </row>
    <row r="4" spans="1:1">
      <c r="A4" s="168" t="s">
        <v>266</v>
      </c>
    </row>
    <row r="5" spans="1:1">
      <c r="A5" s="168" t="s">
        <v>267</v>
      </c>
    </row>
    <row r="6" spans="1:1">
      <c r="A6" s="168" t="s">
        <v>268</v>
      </c>
    </row>
    <row r="7" spans="1:1">
      <c r="A7" s="168" t="s">
        <v>269</v>
      </c>
    </row>
    <row r="8" spans="1:1">
      <c r="A8" s="168" t="s">
        <v>270</v>
      </c>
    </row>
    <row r="9" spans="1:1">
      <c r="A9" s="168" t="s">
        <v>271</v>
      </c>
    </row>
    <row r="10" spans="1:1">
      <c r="A10" s="168" t="s">
        <v>272</v>
      </c>
    </row>
    <row r="11" spans="1:1">
      <c r="A11" s="168" t="s">
        <v>273</v>
      </c>
    </row>
    <row r="12" spans="1:1">
      <c r="A12" s="168" t="s">
        <v>274</v>
      </c>
    </row>
    <row r="13" spans="1:1">
      <c r="A13" s="168" t="s">
        <v>281</v>
      </c>
    </row>
    <row r="14" spans="1:1">
      <c r="A14" s="168" t="s">
        <v>282</v>
      </c>
    </row>
    <row r="15" spans="1:1">
      <c r="A15" s="168" t="s">
        <v>275</v>
      </c>
    </row>
    <row r="16" spans="1:1">
      <c r="A16" s="168" t="s">
        <v>276</v>
      </c>
    </row>
    <row r="17" spans="1:1">
      <c r="A17" s="168" t="s">
        <v>277</v>
      </c>
    </row>
    <row r="18" spans="1:1">
      <c r="A18" s="168" t="s">
        <v>278</v>
      </c>
    </row>
    <row r="19" spans="1:1">
      <c r="A19" s="168" t="s">
        <v>279</v>
      </c>
    </row>
    <row r="20" spans="1:1">
      <c r="A20" s="168" t="s">
        <v>280</v>
      </c>
    </row>
  </sheetData>
  <phoneticPr fontId="3"/>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pageSetUpPr fitToPage="1"/>
  </sheetPr>
  <dimension ref="A1:Z55"/>
  <sheetViews>
    <sheetView view="pageBreakPreview" zoomScale="85" zoomScaleNormal="100" zoomScaleSheetLayoutView="85" workbookViewId="0"/>
  </sheetViews>
  <sheetFormatPr defaultColWidth="8.73046875" defaultRowHeight="12.75"/>
  <cols>
    <col min="1" max="1" width="2.46484375" customWidth="1"/>
    <col min="2" max="2" width="8.73046875" customWidth="1"/>
  </cols>
  <sheetData>
    <row r="1" spans="1:2">
      <c r="A1" s="126"/>
    </row>
    <row r="2" spans="1:2" ht="18.75">
      <c r="B2" s="127" t="s">
        <v>156</v>
      </c>
    </row>
    <row r="3" spans="1:2" ht="18.75">
      <c r="B3" s="128" t="s">
        <v>157</v>
      </c>
    </row>
    <row r="27" spans="26:26">
      <c r="Z27" s="129"/>
    </row>
    <row r="55" spans="10:10">
      <c r="J55" t="s">
        <v>158</v>
      </c>
    </row>
  </sheetData>
  <sheetProtection algorithmName="SHA-512" hashValue="jkAxZDUuOnrCDH/FsjpCICvECmbPBRpyJ2FTlYt6p4+PpRUgZElFEe8YL2pzKh9QdGyxWGIUgQspyho/nLW+RA==" saltValue="yWM1jy8MXrayF/ihgEzhIQ==" spinCount="100000" sheet="1" objects="1" scenarios="1"/>
  <phoneticPr fontId="3"/>
  <printOptions horizontalCentered="1" verticalCentered="1"/>
  <pageMargins left="0.19685039370078741" right="0.19685039370078741" top="0.47244094488188981" bottom="0.19685039370078741" header="0.31496062992125984" footer="0.1968503937007874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Z25"/>
  <sheetViews>
    <sheetView showZeros="0" view="pageBreakPreview" zoomScale="70" zoomScaleNormal="55" zoomScaleSheetLayoutView="70" zoomScalePageLayoutView="40" workbookViewId="0"/>
  </sheetViews>
  <sheetFormatPr defaultColWidth="8.73046875" defaultRowHeight="18.75"/>
  <cols>
    <col min="1" max="2" width="2.46484375" style="138" customWidth="1"/>
    <col min="3" max="3" width="20.73046875" style="138" customWidth="1"/>
    <col min="4" max="5" width="16.46484375" style="138" customWidth="1"/>
    <col min="6" max="6" width="23.73046875" style="138" customWidth="1"/>
    <col min="7" max="7" width="48.46484375" style="139" customWidth="1"/>
    <col min="8" max="9" width="15.73046875" style="139" customWidth="1"/>
    <col min="10" max="10" width="2.73046875" style="139" customWidth="1"/>
    <col min="11" max="11" width="21.46484375" style="139" customWidth="1"/>
    <col min="12" max="14" width="60.265625" style="154" customWidth="1"/>
    <col min="15" max="15" width="29.73046875" style="133" customWidth="1"/>
    <col min="16" max="16" width="40.73046875" style="133" customWidth="1"/>
    <col min="17" max="17" width="47.86328125" style="133" customWidth="1"/>
    <col min="18" max="18" width="38" style="139" customWidth="1"/>
    <col min="19" max="19" width="19.46484375" style="142" customWidth="1"/>
    <col min="20" max="20" width="44.59765625" style="142" customWidth="1"/>
    <col min="21" max="23" width="44.59765625" style="138" customWidth="1"/>
    <col min="24" max="24" width="9.46484375" style="138" customWidth="1"/>
    <col min="25" max="26" width="9.46484375" style="138" hidden="1" customWidth="1"/>
    <col min="27" max="30" width="9.46484375" style="138" customWidth="1"/>
    <col min="31" max="31" width="82" style="138" customWidth="1"/>
    <col min="32" max="32" width="67" style="138" customWidth="1"/>
    <col min="33" max="36" width="9.46484375" style="138" customWidth="1"/>
    <col min="37" max="16384" width="8.73046875" style="138"/>
  </cols>
  <sheetData>
    <row r="1" spans="1:26" s="134" customFormat="1" ht="19.899999999999999" customHeight="1">
      <c r="A1" s="131"/>
      <c r="B1" s="131"/>
      <c r="C1" s="131"/>
      <c r="D1" s="131"/>
      <c r="E1" s="131"/>
      <c r="F1" s="131"/>
      <c r="G1" s="132"/>
      <c r="H1" s="132"/>
      <c r="I1" s="132"/>
      <c r="J1" s="132"/>
      <c r="K1" s="132"/>
      <c r="L1" s="132"/>
      <c r="M1" s="132"/>
      <c r="N1" s="132"/>
      <c r="O1" s="133"/>
      <c r="P1" s="133"/>
      <c r="Q1" s="133"/>
      <c r="R1" s="132"/>
      <c r="S1" s="132"/>
      <c r="T1" s="132"/>
    </row>
    <row r="2" spans="1:26" s="134" customFormat="1" ht="19.899999999999999" customHeight="1">
      <c r="A2" s="131"/>
      <c r="B2" s="131"/>
      <c r="C2" s="364" t="s">
        <v>262</v>
      </c>
      <c r="D2" s="364"/>
      <c r="E2" s="364"/>
      <c r="F2" s="364"/>
      <c r="G2" s="364"/>
      <c r="H2" s="364"/>
      <c r="I2" s="364"/>
      <c r="J2" s="132"/>
      <c r="K2" s="132"/>
      <c r="L2" s="132"/>
      <c r="M2" s="132"/>
      <c r="N2" s="132"/>
      <c r="O2" s="133"/>
      <c r="P2" s="133"/>
      <c r="Q2" s="133"/>
      <c r="R2" s="132"/>
      <c r="S2" s="132"/>
      <c r="T2" s="132"/>
    </row>
    <row r="3" spans="1:26" s="134" customFormat="1" ht="19.899999999999999" customHeight="1">
      <c r="A3" s="135"/>
      <c r="B3" s="135"/>
      <c r="C3" s="136"/>
      <c r="D3" s="136"/>
      <c r="E3" s="136"/>
      <c r="F3" s="136"/>
      <c r="G3" s="136"/>
      <c r="H3" s="136"/>
      <c r="I3" s="136"/>
      <c r="J3" s="135"/>
      <c r="K3" s="135"/>
      <c r="L3" s="135"/>
      <c r="M3" s="135"/>
      <c r="N3" s="135"/>
      <c r="O3" s="137"/>
      <c r="P3" s="137"/>
      <c r="Q3" s="137"/>
      <c r="R3" s="135"/>
      <c r="S3" s="135"/>
      <c r="T3" s="135"/>
    </row>
    <row r="4" spans="1:26" ht="17.649999999999999" customHeight="1">
      <c r="C4" s="130" t="s">
        <v>159</v>
      </c>
      <c r="K4" s="140" t="s">
        <v>263</v>
      </c>
      <c r="L4" s="141"/>
      <c r="M4" s="141"/>
      <c r="N4" s="141"/>
      <c r="O4" s="142"/>
      <c r="P4" s="142"/>
      <c r="Q4" s="142"/>
    </row>
    <row r="5" spans="1:26" s="134" customFormat="1" ht="61.15" customHeight="1">
      <c r="A5" s="131"/>
      <c r="B5" s="131"/>
      <c r="C5" s="156"/>
      <c r="D5" s="371" t="s">
        <v>160</v>
      </c>
      <c r="E5" s="371"/>
      <c r="F5" s="371"/>
      <c r="G5" s="371"/>
      <c r="H5" s="371"/>
      <c r="I5" s="371"/>
      <c r="J5" s="157"/>
      <c r="K5" s="156"/>
      <c r="L5" s="156" t="s">
        <v>161</v>
      </c>
      <c r="M5" s="156" t="s">
        <v>162</v>
      </c>
      <c r="N5" s="156" t="s">
        <v>163</v>
      </c>
      <c r="O5" s="143"/>
      <c r="P5" s="143"/>
      <c r="Q5" s="144"/>
      <c r="R5" s="145"/>
    </row>
    <row r="6" spans="1:26" s="134" customFormat="1" ht="65.099999999999994" customHeight="1">
      <c r="A6" s="131"/>
      <c r="B6" s="131"/>
      <c r="C6" s="158" t="s">
        <v>164</v>
      </c>
      <c r="D6" s="355" t="s">
        <v>165</v>
      </c>
      <c r="E6" s="356"/>
      <c r="F6" s="356"/>
      <c r="G6" s="356"/>
      <c r="H6" s="356"/>
      <c r="I6" s="357"/>
      <c r="J6" s="157"/>
      <c r="K6" s="158" t="s">
        <v>164</v>
      </c>
      <c r="L6" s="159" t="s">
        <v>166</v>
      </c>
      <c r="M6" s="159" t="s">
        <v>167</v>
      </c>
      <c r="N6" s="159" t="s">
        <v>167</v>
      </c>
      <c r="O6" s="143"/>
      <c r="P6" s="143"/>
      <c r="Q6" s="144"/>
      <c r="R6" s="146"/>
      <c r="Y6" s="132">
        <v>1</v>
      </c>
      <c r="Z6" s="132">
        <v>1</v>
      </c>
    </row>
    <row r="7" spans="1:26" s="134" customFormat="1" ht="90.6" customHeight="1">
      <c r="A7" s="131"/>
      <c r="B7" s="131"/>
      <c r="C7" s="160" t="s">
        <v>168</v>
      </c>
      <c r="D7" s="358" t="s">
        <v>169</v>
      </c>
      <c r="E7" s="359"/>
      <c r="F7" s="359"/>
      <c r="G7" s="359"/>
      <c r="H7" s="359"/>
      <c r="I7" s="360"/>
      <c r="J7" s="157"/>
      <c r="K7" s="160" t="s">
        <v>168</v>
      </c>
      <c r="L7" s="161" t="s">
        <v>170</v>
      </c>
      <c r="M7" s="161" t="s">
        <v>171</v>
      </c>
      <c r="N7" s="161" t="s">
        <v>172</v>
      </c>
      <c r="O7" s="143"/>
      <c r="P7" s="143"/>
      <c r="Q7" s="144"/>
      <c r="R7" s="144"/>
      <c r="Y7" s="132">
        <v>2</v>
      </c>
      <c r="Z7" s="132">
        <v>3</v>
      </c>
    </row>
    <row r="8" spans="1:26" s="134" customFormat="1" ht="124.5" customHeight="1">
      <c r="A8" s="131"/>
      <c r="B8" s="131"/>
      <c r="C8" s="160" t="s">
        <v>173</v>
      </c>
      <c r="D8" s="358" t="s">
        <v>174</v>
      </c>
      <c r="E8" s="359"/>
      <c r="F8" s="359"/>
      <c r="G8" s="359"/>
      <c r="H8" s="359"/>
      <c r="I8" s="360"/>
      <c r="J8" s="157"/>
      <c r="K8" s="160" t="s">
        <v>173</v>
      </c>
      <c r="L8" s="161" t="s">
        <v>175</v>
      </c>
      <c r="M8" s="161" t="s">
        <v>176</v>
      </c>
      <c r="N8" s="161" t="s">
        <v>177</v>
      </c>
      <c r="O8" s="143"/>
      <c r="P8" s="147"/>
      <c r="Q8" s="144"/>
      <c r="R8" s="146"/>
      <c r="Y8" s="132">
        <v>3</v>
      </c>
      <c r="Z8" s="132">
        <v>3</v>
      </c>
    </row>
    <row r="9" spans="1:26" s="134" customFormat="1" ht="84.6" customHeight="1">
      <c r="A9" s="131"/>
      <c r="B9" s="131"/>
      <c r="C9" s="160" t="s">
        <v>178</v>
      </c>
      <c r="D9" s="358" t="s">
        <v>179</v>
      </c>
      <c r="E9" s="359"/>
      <c r="F9" s="359"/>
      <c r="G9" s="359"/>
      <c r="H9" s="359"/>
      <c r="I9" s="360"/>
      <c r="J9" s="157"/>
      <c r="K9" s="160" t="s">
        <v>178</v>
      </c>
      <c r="L9" s="161" t="s">
        <v>180</v>
      </c>
      <c r="M9" s="161" t="s">
        <v>181</v>
      </c>
      <c r="N9" s="161" t="s">
        <v>182</v>
      </c>
      <c r="O9" s="143"/>
      <c r="P9" s="143"/>
      <c r="Q9" s="144"/>
      <c r="R9" s="144"/>
      <c r="Y9" s="132" t="s">
        <v>183</v>
      </c>
      <c r="Z9" s="132">
        <v>3</v>
      </c>
    </row>
    <row r="10" spans="1:26" s="134" customFormat="1" ht="78.599999999999994" customHeight="1">
      <c r="A10" s="131"/>
      <c r="B10" s="131"/>
      <c r="C10" s="160" t="s">
        <v>184</v>
      </c>
      <c r="D10" s="358" t="s">
        <v>185</v>
      </c>
      <c r="E10" s="359"/>
      <c r="F10" s="359"/>
      <c r="G10" s="359"/>
      <c r="H10" s="359"/>
      <c r="I10" s="360"/>
      <c r="J10" s="157"/>
      <c r="K10" s="160" t="s">
        <v>184</v>
      </c>
      <c r="L10" s="161" t="s">
        <v>186</v>
      </c>
      <c r="M10" s="161" t="s">
        <v>187</v>
      </c>
      <c r="N10" s="161" t="s">
        <v>188</v>
      </c>
      <c r="O10" s="143"/>
      <c r="P10" s="143"/>
      <c r="Q10" s="144"/>
      <c r="R10" s="144"/>
      <c r="Y10" s="132" t="s">
        <v>189</v>
      </c>
      <c r="Z10" s="132">
        <v>3</v>
      </c>
    </row>
    <row r="11" spans="1:26" s="134" customFormat="1" ht="86.25" customHeight="1">
      <c r="A11" s="131"/>
      <c r="B11" s="131"/>
      <c r="C11" s="162" t="s">
        <v>190</v>
      </c>
      <c r="D11" s="358" t="s">
        <v>191</v>
      </c>
      <c r="E11" s="359"/>
      <c r="F11" s="359"/>
      <c r="G11" s="359"/>
      <c r="H11" s="359"/>
      <c r="I11" s="360"/>
      <c r="J11" s="157"/>
      <c r="K11" s="162" t="s">
        <v>190</v>
      </c>
      <c r="L11" s="161" t="s">
        <v>192</v>
      </c>
      <c r="M11" s="161" t="s">
        <v>193</v>
      </c>
      <c r="N11" s="161" t="s">
        <v>194</v>
      </c>
      <c r="O11" s="143"/>
      <c r="P11" s="143"/>
      <c r="Q11" s="144"/>
      <c r="R11" s="144"/>
      <c r="Y11" s="132" t="s">
        <v>195</v>
      </c>
      <c r="Z11" s="132">
        <v>3</v>
      </c>
    </row>
    <row r="12" spans="1:26" s="134" customFormat="1" ht="65.099999999999994" customHeight="1">
      <c r="A12" s="131"/>
      <c r="B12" s="131"/>
      <c r="C12" s="160" t="s">
        <v>196</v>
      </c>
      <c r="D12" s="368" t="s">
        <v>197</v>
      </c>
      <c r="E12" s="369"/>
      <c r="F12" s="369"/>
      <c r="G12" s="369"/>
      <c r="H12" s="369"/>
      <c r="I12" s="370"/>
      <c r="J12" s="157"/>
      <c r="K12" s="160" t="s">
        <v>196</v>
      </c>
      <c r="L12" s="161" t="s">
        <v>198</v>
      </c>
      <c r="M12" s="163" t="s">
        <v>199</v>
      </c>
      <c r="N12" s="161" t="s">
        <v>200</v>
      </c>
      <c r="O12" s="143"/>
      <c r="P12" s="143"/>
      <c r="Q12" s="144"/>
      <c r="R12" s="144"/>
      <c r="Y12" s="132">
        <v>4</v>
      </c>
      <c r="Z12" s="132">
        <v>3</v>
      </c>
    </row>
    <row r="13" spans="1:26" s="134" customFormat="1" ht="65.099999999999994" customHeight="1">
      <c r="A13" s="131"/>
      <c r="B13" s="131"/>
      <c r="C13" s="160" t="s">
        <v>201</v>
      </c>
      <c r="D13" s="368" t="s">
        <v>202</v>
      </c>
      <c r="E13" s="369"/>
      <c r="F13" s="369"/>
      <c r="G13" s="369"/>
      <c r="H13" s="369"/>
      <c r="I13" s="370"/>
      <c r="J13" s="157"/>
      <c r="K13" s="160" t="s">
        <v>201</v>
      </c>
      <c r="L13" s="164" t="s">
        <v>203</v>
      </c>
      <c r="M13" s="161" t="s">
        <v>204</v>
      </c>
      <c r="N13" s="161" t="s">
        <v>205</v>
      </c>
      <c r="O13" s="143"/>
      <c r="P13" s="143"/>
      <c r="Q13" s="144"/>
      <c r="R13" s="146"/>
      <c r="Y13" s="132">
        <v>5</v>
      </c>
      <c r="Z13" s="132">
        <v>3</v>
      </c>
    </row>
    <row r="14" spans="1:26" s="134" customFormat="1" ht="65.099999999999994" customHeight="1">
      <c r="A14" s="131"/>
      <c r="B14" s="131"/>
      <c r="C14" s="160" t="s">
        <v>206</v>
      </c>
      <c r="D14" s="358" t="s">
        <v>207</v>
      </c>
      <c r="E14" s="359"/>
      <c r="F14" s="359"/>
      <c r="G14" s="359"/>
      <c r="H14" s="359"/>
      <c r="I14" s="360"/>
      <c r="J14" s="157"/>
      <c r="K14" s="160" t="s">
        <v>206</v>
      </c>
      <c r="L14" s="161" t="s">
        <v>208</v>
      </c>
      <c r="M14" s="161" t="s">
        <v>209</v>
      </c>
      <c r="N14" s="161" t="s">
        <v>210</v>
      </c>
      <c r="O14" s="143"/>
      <c r="P14" s="143"/>
      <c r="Q14" s="144"/>
      <c r="R14" s="144"/>
      <c r="Y14" s="132">
        <v>6</v>
      </c>
      <c r="Z14" s="132">
        <v>3</v>
      </c>
    </row>
    <row r="15" spans="1:26" s="134" customFormat="1" ht="97.5" customHeight="1">
      <c r="A15" s="131"/>
      <c r="B15" s="131"/>
      <c r="C15" s="160" t="s">
        <v>211</v>
      </c>
      <c r="D15" s="368" t="s">
        <v>212</v>
      </c>
      <c r="E15" s="369"/>
      <c r="F15" s="369"/>
      <c r="G15" s="369"/>
      <c r="H15" s="369"/>
      <c r="I15" s="370"/>
      <c r="J15" s="157"/>
      <c r="K15" s="162" t="s">
        <v>211</v>
      </c>
      <c r="L15" s="161" t="s">
        <v>213</v>
      </c>
      <c r="M15" s="161" t="s">
        <v>214</v>
      </c>
      <c r="N15" s="161" t="s">
        <v>215</v>
      </c>
      <c r="O15" s="143"/>
      <c r="P15" s="143"/>
      <c r="Q15" s="144"/>
      <c r="R15" s="144"/>
      <c r="Y15" s="132">
        <v>7</v>
      </c>
      <c r="Z15" s="132">
        <v>3</v>
      </c>
    </row>
    <row r="16" spans="1:26" s="134" customFormat="1" ht="86.1" customHeight="1">
      <c r="A16" s="131"/>
      <c r="B16" s="131"/>
      <c r="C16" s="162" t="s">
        <v>216</v>
      </c>
      <c r="D16" s="358" t="s">
        <v>217</v>
      </c>
      <c r="E16" s="359"/>
      <c r="F16" s="359"/>
      <c r="G16" s="359"/>
      <c r="H16" s="359"/>
      <c r="I16" s="360"/>
      <c r="J16" s="157"/>
      <c r="K16" s="162" t="s">
        <v>216</v>
      </c>
      <c r="L16" s="161" t="s">
        <v>218</v>
      </c>
      <c r="M16" s="161" t="s">
        <v>219</v>
      </c>
      <c r="N16" s="161" t="s">
        <v>220</v>
      </c>
      <c r="O16" s="143"/>
      <c r="P16" s="143"/>
      <c r="Q16" s="144"/>
      <c r="R16" s="144"/>
      <c r="Y16" s="132" t="s">
        <v>221</v>
      </c>
      <c r="Z16" s="132">
        <v>3</v>
      </c>
    </row>
    <row r="17" spans="1:26" s="134" customFormat="1" ht="65.099999999999994" customHeight="1">
      <c r="A17" s="131"/>
      <c r="B17" s="131"/>
      <c r="C17" s="162" t="s">
        <v>222</v>
      </c>
      <c r="D17" s="358" t="s">
        <v>223</v>
      </c>
      <c r="E17" s="359"/>
      <c r="F17" s="359"/>
      <c r="G17" s="359"/>
      <c r="H17" s="359"/>
      <c r="I17" s="360"/>
      <c r="J17" s="157"/>
      <c r="K17" s="162" t="s">
        <v>222</v>
      </c>
      <c r="L17" s="161" t="s">
        <v>224</v>
      </c>
      <c r="M17" s="161" t="s">
        <v>225</v>
      </c>
      <c r="N17" s="161" t="s">
        <v>226</v>
      </c>
      <c r="O17" s="148"/>
      <c r="P17" s="143"/>
      <c r="Q17" s="144"/>
      <c r="R17" s="144"/>
      <c r="Y17" s="132" t="s">
        <v>227</v>
      </c>
      <c r="Z17" s="132">
        <v>2</v>
      </c>
    </row>
    <row r="18" spans="1:26" s="134" customFormat="1" ht="79.5" customHeight="1">
      <c r="A18" s="131"/>
      <c r="B18" s="131"/>
      <c r="C18" s="162" t="s">
        <v>228</v>
      </c>
      <c r="D18" s="358" t="s">
        <v>229</v>
      </c>
      <c r="E18" s="359"/>
      <c r="F18" s="359"/>
      <c r="G18" s="359"/>
      <c r="H18" s="359"/>
      <c r="I18" s="360"/>
      <c r="J18" s="157"/>
      <c r="K18" s="162" t="s">
        <v>228</v>
      </c>
      <c r="L18" s="161" t="s">
        <v>230</v>
      </c>
      <c r="M18" s="161" t="s">
        <v>231</v>
      </c>
      <c r="N18" s="161" t="s">
        <v>226</v>
      </c>
      <c r="O18" s="143"/>
      <c r="P18" s="143"/>
      <c r="Q18" s="144"/>
      <c r="R18" s="144"/>
      <c r="Y18" s="132" t="s">
        <v>232</v>
      </c>
      <c r="Z18" s="132">
        <v>2</v>
      </c>
    </row>
    <row r="19" spans="1:26" s="134" customFormat="1" ht="65.099999999999994" customHeight="1">
      <c r="A19" s="131"/>
      <c r="B19" s="131"/>
      <c r="C19" s="162" t="s">
        <v>233</v>
      </c>
      <c r="D19" s="358" t="s">
        <v>234</v>
      </c>
      <c r="E19" s="359"/>
      <c r="F19" s="359"/>
      <c r="G19" s="359"/>
      <c r="H19" s="359"/>
      <c r="I19" s="360"/>
      <c r="J19" s="157"/>
      <c r="K19" s="162" t="s">
        <v>233</v>
      </c>
      <c r="L19" s="161" t="s">
        <v>235</v>
      </c>
      <c r="M19" s="163" t="s">
        <v>236</v>
      </c>
      <c r="N19" s="163" t="s">
        <v>237</v>
      </c>
      <c r="O19" s="143"/>
      <c r="P19" s="143"/>
      <c r="Q19" s="144"/>
      <c r="R19" s="144"/>
      <c r="Y19" s="132" t="s">
        <v>238</v>
      </c>
      <c r="Z19" s="132">
        <v>3</v>
      </c>
    </row>
    <row r="20" spans="1:26" s="134" customFormat="1" ht="65.099999999999994" customHeight="1">
      <c r="A20" s="135"/>
      <c r="B20" s="135"/>
      <c r="C20" s="160" t="s">
        <v>239</v>
      </c>
      <c r="D20" s="365" t="s">
        <v>240</v>
      </c>
      <c r="E20" s="366"/>
      <c r="F20" s="366"/>
      <c r="G20" s="366"/>
      <c r="H20" s="366"/>
      <c r="I20" s="367"/>
      <c r="J20" s="165"/>
      <c r="K20" s="160" t="s">
        <v>239</v>
      </c>
      <c r="L20" s="161" t="s">
        <v>241</v>
      </c>
      <c r="M20" s="161" t="s">
        <v>242</v>
      </c>
      <c r="N20" s="161" t="s">
        <v>243</v>
      </c>
      <c r="O20" s="148"/>
      <c r="P20" s="143"/>
      <c r="Q20" s="144"/>
      <c r="R20" s="149"/>
      <c r="Y20" s="132" t="s">
        <v>133</v>
      </c>
      <c r="Z20" s="145">
        <v>3</v>
      </c>
    </row>
    <row r="21" spans="1:26" s="131" customFormat="1" ht="65.099999999999994" customHeight="1">
      <c r="A21" s="135"/>
      <c r="B21" s="135"/>
      <c r="C21" s="160" t="s">
        <v>244</v>
      </c>
      <c r="D21" s="358" t="s">
        <v>245</v>
      </c>
      <c r="E21" s="359"/>
      <c r="F21" s="359"/>
      <c r="G21" s="359"/>
      <c r="H21" s="359"/>
      <c r="I21" s="360"/>
      <c r="J21" s="165"/>
      <c r="K21" s="160" t="s">
        <v>244</v>
      </c>
      <c r="L21" s="161" t="s">
        <v>246</v>
      </c>
      <c r="M21" s="161" t="s">
        <v>247</v>
      </c>
      <c r="N21" s="161" t="s">
        <v>248</v>
      </c>
      <c r="O21" s="143"/>
      <c r="P21" s="143"/>
      <c r="Q21" s="144"/>
      <c r="R21" s="149"/>
      <c r="S21" s="134"/>
      <c r="T21" s="134"/>
      <c r="Y21" s="132" t="s">
        <v>134</v>
      </c>
      <c r="Z21" s="145">
        <v>3</v>
      </c>
    </row>
    <row r="22" spans="1:26" s="131" customFormat="1" ht="65.099999999999994" customHeight="1">
      <c r="A22" s="135"/>
      <c r="B22" s="135"/>
      <c r="C22" s="160" t="s">
        <v>249</v>
      </c>
      <c r="D22" s="358" t="s">
        <v>250</v>
      </c>
      <c r="E22" s="359"/>
      <c r="F22" s="359"/>
      <c r="G22" s="359"/>
      <c r="H22" s="359"/>
      <c r="I22" s="360"/>
      <c r="J22" s="165"/>
      <c r="K22" s="160" t="s">
        <v>249</v>
      </c>
      <c r="L22" s="161" t="s">
        <v>251</v>
      </c>
      <c r="M22" s="161" t="s">
        <v>167</v>
      </c>
      <c r="N22" s="161" t="s">
        <v>167</v>
      </c>
      <c r="O22" s="143"/>
      <c r="P22" s="143"/>
      <c r="Q22" s="144"/>
      <c r="R22" s="149"/>
      <c r="S22" s="134"/>
      <c r="T22" s="134"/>
      <c r="Y22" s="132" t="s">
        <v>135</v>
      </c>
      <c r="Z22" s="150">
        <v>1</v>
      </c>
    </row>
    <row r="23" spans="1:26" s="131" customFormat="1" ht="65.099999999999994" customHeight="1">
      <c r="A23" s="135"/>
      <c r="B23" s="135"/>
      <c r="C23" s="160" t="s">
        <v>252</v>
      </c>
      <c r="D23" s="358" t="s">
        <v>253</v>
      </c>
      <c r="E23" s="359"/>
      <c r="F23" s="359"/>
      <c r="G23" s="359"/>
      <c r="H23" s="359"/>
      <c r="I23" s="360"/>
      <c r="J23" s="165"/>
      <c r="K23" s="160" t="s">
        <v>252</v>
      </c>
      <c r="L23" s="161" t="s">
        <v>254</v>
      </c>
      <c r="M23" s="161" t="s">
        <v>255</v>
      </c>
      <c r="N23" s="161" t="s">
        <v>256</v>
      </c>
      <c r="O23" s="143"/>
      <c r="P23" s="143"/>
      <c r="Q23" s="144"/>
      <c r="R23" s="149"/>
      <c r="S23" s="134"/>
      <c r="T23" s="134"/>
      <c r="Y23" s="132">
        <v>9</v>
      </c>
      <c r="Z23" s="145">
        <v>3</v>
      </c>
    </row>
    <row r="24" spans="1:26" s="131" customFormat="1" ht="73.5" customHeight="1">
      <c r="A24" s="135"/>
      <c r="B24" s="135"/>
      <c r="C24" s="166" t="s">
        <v>257</v>
      </c>
      <c r="D24" s="361" t="s">
        <v>258</v>
      </c>
      <c r="E24" s="362"/>
      <c r="F24" s="362"/>
      <c r="G24" s="362"/>
      <c r="H24" s="362"/>
      <c r="I24" s="363"/>
      <c r="J24" s="165"/>
      <c r="K24" s="166" t="s">
        <v>257</v>
      </c>
      <c r="L24" s="167" t="s">
        <v>259</v>
      </c>
      <c r="M24" s="167" t="s">
        <v>260</v>
      </c>
      <c r="N24" s="167" t="s">
        <v>261</v>
      </c>
      <c r="O24" s="143"/>
      <c r="P24" s="143"/>
      <c r="Q24" s="144"/>
      <c r="R24" s="151"/>
      <c r="S24" s="134"/>
      <c r="T24" s="134"/>
      <c r="Y24" s="132">
        <v>99</v>
      </c>
      <c r="Z24" s="145">
        <v>3</v>
      </c>
    </row>
    <row r="25" spans="1:26">
      <c r="A25" s="152"/>
      <c r="B25" s="152"/>
      <c r="C25" s="152"/>
      <c r="D25" s="152"/>
      <c r="E25" s="152"/>
      <c r="F25" s="155"/>
      <c r="G25" s="152"/>
      <c r="H25" s="152"/>
      <c r="I25" s="152"/>
      <c r="J25" s="152"/>
      <c r="K25" s="152"/>
      <c r="L25" s="153"/>
      <c r="M25" s="153"/>
      <c r="N25" s="153"/>
      <c r="O25" s="137"/>
      <c r="P25" s="137"/>
      <c r="Q25" s="137"/>
      <c r="R25" s="146"/>
    </row>
  </sheetData>
  <sheetProtection algorithmName="SHA-512" hashValue="7t07km67XhtUgfVLzw3PwJwI0QQ0JfoQLhF2aDkQJpEP9F4EBoPSs5dt2fbruQVjWcdGKw6a8TAj4x8DR5LRbw==" saltValue="B0H/MKrrpve5sAHJt56dwA==" spinCount="100000" sheet="1" formatCells="0" formatRows="0" insertRows="0" deleteRows="0"/>
  <dataConsolidate/>
  <mergeCells count="21">
    <mergeCell ref="D23:I23"/>
    <mergeCell ref="D24:I24"/>
    <mergeCell ref="C2:I2"/>
    <mergeCell ref="D17:I17"/>
    <mergeCell ref="D18:I18"/>
    <mergeCell ref="D19:I19"/>
    <mergeCell ref="D20:I20"/>
    <mergeCell ref="D21:I21"/>
    <mergeCell ref="D22:I22"/>
    <mergeCell ref="D11:I11"/>
    <mergeCell ref="D12:I12"/>
    <mergeCell ref="D13:I13"/>
    <mergeCell ref="D14:I14"/>
    <mergeCell ref="D15:I15"/>
    <mergeCell ref="D16:I16"/>
    <mergeCell ref="D5:I5"/>
    <mergeCell ref="D6:I6"/>
    <mergeCell ref="D7:I7"/>
    <mergeCell ref="D8:I8"/>
    <mergeCell ref="D9:I9"/>
    <mergeCell ref="D10:I10"/>
  </mergeCells>
  <phoneticPr fontId="3"/>
  <conditionalFormatting sqref="C24">
    <cfRule type="colorScale" priority="4">
      <colorScale>
        <cfvo type="min"/>
        <cfvo type="percentile" val="50"/>
        <cfvo type="max"/>
        <color rgb="FFF8696B"/>
        <color rgb="FFFCFCFF"/>
        <color rgb="FF63BE7B"/>
      </colorScale>
    </cfRule>
  </conditionalFormatting>
  <conditionalFormatting sqref="K12:K15 K5:N5 K6:K8 K20:K24">
    <cfRule type="colorScale" priority="6">
      <colorScale>
        <cfvo type="min"/>
        <cfvo type="percentile" val="50"/>
        <cfvo type="max"/>
        <color rgb="FFF8696B"/>
        <color rgb="FFFCFCFF"/>
        <color rgb="FF63BE7B"/>
      </colorScale>
    </cfRule>
  </conditionalFormatting>
  <conditionalFormatting sqref="K19">
    <cfRule type="colorScale" priority="3">
      <colorScale>
        <cfvo type="min"/>
        <cfvo type="percentile" val="50"/>
        <cfvo type="max"/>
        <color rgb="FFF8696B"/>
        <color rgb="FFFCFCFF"/>
        <color rgb="FF63BE7B"/>
      </colorScale>
    </cfRule>
  </conditionalFormatting>
  <dataValidations count="1">
    <dataValidation type="whole" errorStyle="information" operator="greaterThanOrEqual" allowBlank="1" showInputMessage="1" showErrorMessage="1" errorTitle="確認" error="数字以外の入力は出来ません" sqref="G26:G1048576" xr:uid="{00000000-0002-0000-0500-000000000000}">
      <formula1>1</formula1>
    </dataValidation>
  </dataValidations>
  <printOptions horizontalCentered="1"/>
  <pageMargins left="0.23622047244094491" right="0.23622047244094491" top="0.19685039370078741" bottom="0.19685039370078741" header="0.11811023622047245" footer="0.1181102362204724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11</vt:i4>
      </vt:variant>
    </vt:vector>
  </HeadingPairs>
  <TitlesOfParts>
    <vt:vector size="17" baseType="lpstr">
      <vt:lpstr>特産品等提案書</vt:lpstr>
      <vt:lpstr>特産品等提案書 (記入例)</vt:lpstr>
      <vt:lpstr>宅配料金</vt:lpstr>
      <vt:lpstr>リスト_R07</vt:lpstr>
      <vt:lpstr>【参考】地場産品類型_R07改定</vt:lpstr>
      <vt:lpstr>【参考】地場産品基準_R07改定</vt:lpstr>
      <vt:lpstr>【参考】地場産品基準_R07改定!Print_Area</vt:lpstr>
      <vt:lpstr>【参考】地場産品類型_R07改定!Print_Area</vt:lpstr>
      <vt:lpstr>宅配料金!Print_Area</vt:lpstr>
      <vt:lpstr>特産品等提案書!Print_Area</vt:lpstr>
      <vt:lpstr>'特産品等提案書 (記入例)'!Print_Area</vt:lpstr>
      <vt:lpstr>ヤマト・サ</vt:lpstr>
      <vt:lpstr>ヤマト・重</vt:lpstr>
      <vt:lpstr>ゆうパック・サ</vt:lpstr>
      <vt:lpstr>ゆうパック・重</vt:lpstr>
      <vt:lpstr>佐川・サ</vt:lpstr>
      <vt:lpstr>佐川・重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2025-08-07T08:09:34Z</dcterms:modified>
</cp:coreProperties>
</file>