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F45C159-6A88-4695-8EFC-BE0C7A6BF0E5}" xr6:coauthVersionLast="47" xr6:coauthVersionMax="47" xr10:uidLastSave="{00000000-0000-0000-0000-000000000000}"/>
  <bookViews>
    <workbookView xWindow="6758" yWindow="-16297" windowWidth="28995" windowHeight="15675" tabRatio="856" xr2:uid="{00000000-000D-0000-FFFF-FFFF00000000}"/>
  </bookViews>
  <sheets>
    <sheet name="特産品等提案書" sheetId="35" r:id="rId1"/>
    <sheet name="特産品等提案書 (記入例)" sheetId="51" r:id="rId2"/>
    <sheet name="宅配料金" sheetId="15" state="hidden" r:id="rId3"/>
    <sheet name="リスト_R07" sheetId="46" state="hidden" r:id="rId4"/>
    <sheet name="【参考】地場産品類型_R07改定" sheetId="52" r:id="rId5"/>
    <sheet name="【参考】地場産品基準_R07改定" sheetId="53" r:id="rId6"/>
  </sheets>
  <definedNames>
    <definedName name="_xlnm._FilterDatabase" localSheetId="0" hidden="1">特産品等提案書!$I$7:$I$11</definedName>
    <definedName name="_xlnm._FilterDatabase" localSheetId="1" hidden="1">'特産品等提案書 (記入例)'!$I$7:$I$11</definedName>
    <definedName name="_xlnm.Print_Area" localSheetId="5">【参考】地場産品基準_R07改定!$A$1:$N$24</definedName>
    <definedName name="_xlnm.Print_Area" localSheetId="4">【参考】地場産品類型_R07改定!$A$1:$X$69</definedName>
    <definedName name="_xlnm.Print_Area" localSheetId="2">宅配料金!$A$1:$I$33</definedName>
    <definedName name="_xlnm.Print_Area" localSheetId="0">特産品等提案書!$A$1:$P$172</definedName>
    <definedName name="_xlnm.Print_Area" localSheetId="1">'特産品等提案書 (記入例)'!$A$1:$P$172</definedName>
    <definedName name="ヤマト・サ">宅配料金!$A$9:$D$15</definedName>
    <definedName name="ヤマト・重">宅配料金!$B$9:$D$15</definedName>
    <definedName name="ゆうパック・サ">宅配料金!$A$17:$D$31</definedName>
    <definedName name="ゆうパック・重">宅配料金!$B$17:$D$31</definedName>
    <definedName name="佐川・サ">宅配料金!$A$2:$D$7</definedName>
    <definedName name="佐川・重">宅配料金!$B$2:$D$7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7" i="51" l="1"/>
  <c r="T87" i="51"/>
  <c r="T86" i="51"/>
  <c r="X84" i="51"/>
  <c r="T84" i="51"/>
  <c r="R84" i="51"/>
  <c r="A84" i="51" s="1"/>
  <c r="T83" i="51"/>
  <c r="R83" i="51"/>
  <c r="A83" i="51" s="1"/>
  <c r="R80" i="51"/>
  <c r="A81" i="51" s="1"/>
  <c r="R72" i="51"/>
  <c r="AA82" i="51" s="1"/>
  <c r="A75" i="51" s="1"/>
  <c r="R70" i="51"/>
  <c r="AA78" i="51" s="1"/>
  <c r="A71" i="51" s="1"/>
  <c r="R68" i="51"/>
  <c r="T65" i="51"/>
  <c r="R65" i="51"/>
  <c r="T64" i="51"/>
  <c r="T63" i="51"/>
  <c r="T62" i="51"/>
  <c r="U61" i="51"/>
  <c r="T61" i="51"/>
  <c r="U60" i="51"/>
  <c r="T60" i="51"/>
  <c r="R59" i="51"/>
  <c r="A60" i="51" s="1"/>
  <c r="A59" i="51"/>
  <c r="Z58" i="51"/>
  <c r="AB58" i="51" s="1"/>
  <c r="A57" i="51"/>
  <c r="T56" i="51"/>
  <c r="T55" i="51"/>
  <c r="T54" i="51"/>
  <c r="R54" i="51"/>
  <c r="A54" i="51"/>
  <c r="U53" i="51"/>
  <c r="T53" i="51"/>
  <c r="S53" i="51"/>
  <c r="AA52" i="51"/>
  <c r="A47" i="51" s="1"/>
  <c r="T52" i="51"/>
  <c r="T51" i="51"/>
  <c r="A51" i="51"/>
  <c r="U50" i="51"/>
  <c r="T50" i="51"/>
  <c r="T49" i="51"/>
  <c r="A48" i="51"/>
  <c r="U47" i="51"/>
  <c r="R45" i="51"/>
  <c r="A46" i="51" s="1"/>
  <c r="A43" i="51"/>
  <c r="R41" i="51"/>
  <c r="R40" i="51"/>
  <c r="T39" i="51"/>
  <c r="W38" i="51"/>
  <c r="V38" i="51"/>
  <c r="U38" i="51"/>
  <c r="T37" i="51"/>
  <c r="W36" i="51"/>
  <c r="Y36" i="51" s="1"/>
  <c r="R36" i="51"/>
  <c r="T48" i="51" s="1"/>
  <c r="U35" i="51"/>
  <c r="T35" i="51"/>
  <c r="A35" i="51"/>
  <c r="U34" i="51"/>
  <c r="T34" i="51"/>
  <c r="U33" i="51"/>
  <c r="T33" i="51"/>
  <c r="A33" i="51"/>
  <c r="U32" i="51"/>
  <c r="T32" i="51"/>
  <c r="U31" i="51"/>
  <c r="T31" i="51"/>
  <c r="U30" i="51"/>
  <c r="T30" i="51"/>
  <c r="U29" i="51"/>
  <c r="T29" i="51"/>
  <c r="R29" i="51"/>
  <c r="A32" i="51" s="1"/>
  <c r="U28" i="51"/>
  <c r="T28" i="51"/>
  <c r="N28" i="51"/>
  <c r="I28" i="51"/>
  <c r="U27" i="51"/>
  <c r="T27" i="51"/>
  <c r="N27" i="51"/>
  <c r="I27" i="51"/>
  <c r="I29" i="51" s="1"/>
  <c r="T19" i="51" s="1"/>
  <c r="U26" i="51"/>
  <c r="T26" i="51"/>
  <c r="U25" i="51"/>
  <c r="T25" i="51"/>
  <c r="AA24" i="51"/>
  <c r="Z24" i="51"/>
  <c r="AB24" i="51" s="1"/>
  <c r="X24" i="51"/>
  <c r="W24" i="51"/>
  <c r="U24" i="51"/>
  <c r="T24" i="51"/>
  <c r="AA23" i="51"/>
  <c r="Z23" i="51"/>
  <c r="X23" i="51"/>
  <c r="W23" i="51"/>
  <c r="U23" i="51"/>
  <c r="T23" i="51"/>
  <c r="AA22" i="51"/>
  <c r="Z22" i="51"/>
  <c r="X22" i="51"/>
  <c r="W22" i="51"/>
  <c r="U22" i="51"/>
  <c r="T22" i="51"/>
  <c r="V21" i="51"/>
  <c r="T21" i="51"/>
  <c r="T20" i="51"/>
  <c r="R19" i="51"/>
  <c r="A19" i="51" s="1"/>
  <c r="R18" i="51"/>
  <c r="R16" i="51"/>
  <c r="A16" i="51"/>
  <c r="R11" i="51"/>
  <c r="R10" i="51"/>
  <c r="R9" i="51"/>
  <c r="R6" i="51" s="1"/>
  <c r="K6" i="51" s="1"/>
  <c r="R8" i="51"/>
  <c r="R7" i="51"/>
  <c r="L1" i="51"/>
  <c r="T20" i="35"/>
  <c r="U28" i="35"/>
  <c r="U27" i="35"/>
  <c r="V21" i="35"/>
  <c r="U26" i="35"/>
  <c r="U25" i="35"/>
  <c r="U24" i="35"/>
  <c r="U23" i="35"/>
  <c r="U22" i="35"/>
  <c r="T27" i="35"/>
  <c r="T26" i="35"/>
  <c r="T25" i="35"/>
  <c r="AA77" i="51" l="1"/>
  <c r="N72" i="51" s="1"/>
  <c r="AA79" i="51"/>
  <c r="N76" i="51" s="1"/>
  <c r="D21" i="51"/>
  <c r="A21" i="51" s="1"/>
  <c r="S19" i="51"/>
  <c r="A23" i="51"/>
  <c r="T47" i="51"/>
  <c r="AB59" i="51"/>
  <c r="O54" i="51" s="1"/>
  <c r="N29" i="51"/>
  <c r="Y23" i="51"/>
  <c r="AB23" i="51"/>
  <c r="A37" i="51"/>
  <c r="Y22" i="51"/>
  <c r="AB22" i="51"/>
  <c r="A30" i="51"/>
  <c r="T13" i="51"/>
  <c r="R27" i="51"/>
  <c r="L29" i="51"/>
  <c r="U19" i="51"/>
  <c r="R84" i="35" l="1"/>
  <c r="A84" i="35" s="1"/>
  <c r="R83" i="35"/>
  <c r="A83" i="35" s="1"/>
  <c r="R29" i="35" l="1"/>
  <c r="T29" i="35"/>
  <c r="U29" i="35"/>
  <c r="I27" i="35" l="1"/>
  <c r="R18" i="35" l="1"/>
  <c r="R19" i="35"/>
  <c r="A19" i="35" s="1"/>
  <c r="T28" i="35"/>
  <c r="W24" i="35"/>
  <c r="W23" i="35"/>
  <c r="W22" i="35"/>
  <c r="T21" i="35" l="1"/>
  <c r="A57" i="35" l="1"/>
  <c r="T63" i="35"/>
  <c r="T65" i="35" l="1"/>
  <c r="AA52" i="35" l="1"/>
  <c r="T52" i="35"/>
  <c r="T54" i="35"/>
  <c r="T60" i="35"/>
  <c r="T49" i="35"/>
  <c r="S53" i="35" l="1"/>
  <c r="T53" i="35"/>
  <c r="U53" i="35"/>
  <c r="R45" i="35"/>
  <c r="A48" i="35"/>
  <c r="J33" i="15" l="1"/>
  <c r="J32" i="15"/>
  <c r="J31" i="15"/>
  <c r="J30" i="15"/>
  <c r="J27" i="15"/>
  <c r="J26" i="15"/>
  <c r="J25" i="15"/>
  <c r="J24" i="15"/>
  <c r="J23" i="15"/>
  <c r="J22" i="15"/>
  <c r="J21" i="15"/>
  <c r="J20" i="15"/>
  <c r="J19" i="15"/>
  <c r="J18" i="15"/>
  <c r="Y24" i="51" s="1"/>
  <c r="U21" i="51" s="1"/>
  <c r="N28" i="35" l="1"/>
  <c r="N27" i="35"/>
  <c r="X87" i="35"/>
  <c r="T87" i="35"/>
  <c r="T86" i="35"/>
  <c r="X84" i="35"/>
  <c r="T84" i="35"/>
  <c r="T83" i="35"/>
  <c r="R80" i="35"/>
  <c r="A81" i="35" s="1"/>
  <c r="R72" i="35"/>
  <c r="AA82" i="35" s="1"/>
  <c r="A75" i="35" s="1"/>
  <c r="R70" i="35"/>
  <c r="AA78" i="35" s="1"/>
  <c r="A71" i="35" s="1"/>
  <c r="R68" i="35"/>
  <c r="R65" i="35"/>
  <c r="T64" i="35"/>
  <c r="T62" i="35"/>
  <c r="U61" i="35"/>
  <c r="T61" i="35"/>
  <c r="U60" i="35"/>
  <c r="R59" i="35"/>
  <c r="A60" i="35" s="1"/>
  <c r="Z58" i="35"/>
  <c r="AB58" i="35" s="1"/>
  <c r="A59" i="35"/>
  <c r="T56" i="35"/>
  <c r="T51" i="35"/>
  <c r="U50" i="35"/>
  <c r="T50" i="35"/>
  <c r="A51" i="35"/>
  <c r="T55" i="35"/>
  <c r="R54" i="35"/>
  <c r="A54" i="35"/>
  <c r="A46" i="35"/>
  <c r="A43" i="35"/>
  <c r="R41" i="35"/>
  <c r="R40" i="35"/>
  <c r="T39" i="35"/>
  <c r="W38" i="35"/>
  <c r="V38" i="35"/>
  <c r="U38" i="35"/>
  <c r="T37" i="35"/>
  <c r="W36" i="35"/>
  <c r="Y36" i="35" s="1"/>
  <c r="R36" i="35"/>
  <c r="U35" i="35"/>
  <c r="T35" i="35"/>
  <c r="U34" i="35"/>
  <c r="T34" i="35"/>
  <c r="A35" i="35"/>
  <c r="U33" i="35"/>
  <c r="T33" i="35"/>
  <c r="U32" i="35"/>
  <c r="T32" i="35"/>
  <c r="A33" i="35"/>
  <c r="U31" i="35"/>
  <c r="T31" i="35"/>
  <c r="U30" i="35"/>
  <c r="T30" i="35"/>
  <c r="A32" i="35"/>
  <c r="I28" i="35"/>
  <c r="A23" i="35"/>
  <c r="AA24" i="35"/>
  <c r="Z24" i="35"/>
  <c r="Y24" i="35"/>
  <c r="X24" i="35"/>
  <c r="T24" i="35"/>
  <c r="AA23" i="35"/>
  <c r="Z23" i="35"/>
  <c r="X23" i="35"/>
  <c r="T23" i="35"/>
  <c r="AA22" i="35"/>
  <c r="Z22" i="35"/>
  <c r="X22" i="35"/>
  <c r="T22" i="35"/>
  <c r="R16" i="35"/>
  <c r="A16" i="35" s="1"/>
  <c r="R11" i="35"/>
  <c r="R10" i="35"/>
  <c r="R9" i="35"/>
  <c r="R8" i="35"/>
  <c r="R7" i="35"/>
  <c r="L1" i="35"/>
  <c r="A37" i="35" l="1"/>
  <c r="T48" i="35"/>
  <c r="T47" i="35"/>
  <c r="U47" i="35"/>
  <c r="AA77" i="35"/>
  <c r="N72" i="35" s="1"/>
  <c r="N29" i="35"/>
  <c r="AB24" i="35"/>
  <c r="Y22" i="35"/>
  <c r="AB22" i="35"/>
  <c r="Y23" i="35"/>
  <c r="AB23" i="35"/>
  <c r="R6" i="35"/>
  <c r="K6" i="35" s="1"/>
  <c r="A30" i="35"/>
  <c r="A47" i="35"/>
  <c r="AA79" i="35"/>
  <c r="N76" i="35" s="1"/>
  <c r="I29" i="35"/>
  <c r="T19" i="35" s="1"/>
  <c r="D21" i="35" s="1"/>
  <c r="AB59" i="35"/>
  <c r="O54" i="35" s="1"/>
  <c r="U21" i="35" l="1"/>
  <c r="R27" i="35" l="1"/>
  <c r="U19" i="35"/>
  <c r="S19" i="35"/>
  <c r="A21" i="35" l="1"/>
  <c r="L29" i="35"/>
  <c r="T1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9" authorId="0" shapeId="0" xr:uid="{00000000-0006-0000-0000-000001000000}">
      <text>
        <r>
          <rPr>
            <b/>
            <sz val="14"/>
            <color indexed="81"/>
            <rFont val="ＭＳ Ｐゴシック"/>
            <family val="3"/>
            <charset val="128"/>
          </rPr>
          <t>押印不要です。</t>
        </r>
      </text>
    </comment>
    <comment ref="L29" authorId="0" shapeId="0" xr:uid="{00000000-0006-0000-0000-000002000000}">
      <text>
        <r>
          <rPr>
            <b/>
            <sz val="14"/>
            <color indexed="81"/>
            <rFont val="ＭＳ Ｐゴシック"/>
            <family val="3"/>
            <charset val="128"/>
          </rPr>
          <t>寄附額に対する商品合計金額の割合を示します。27％以内に収まるようお願いします。</t>
        </r>
      </text>
    </comment>
    <comment ref="Q31" authorId="0" shapeId="0" xr:uid="{00000000-0006-0000-0000-000003000000}">
      <text>
        <r>
          <rPr>
            <b/>
            <sz val="12"/>
            <color indexed="81"/>
            <rFont val="ＭＳ Ｐゴシック"/>
            <family val="3"/>
            <charset val="128"/>
          </rPr>
          <t>送料の上限金額です。</t>
        </r>
      </text>
    </comment>
    <comment ref="G45" authorId="0" shapeId="0" xr:uid="{00000000-0006-0000-0000-000004000000}">
      <text>
        <r>
          <rPr>
            <b/>
            <sz val="12"/>
            <color indexed="81"/>
            <rFont val="ＭＳ Ｐゴシック"/>
            <family val="3"/>
            <charset val="128"/>
          </rPr>
          <t>決済完了し、出荷依頼後、発送されるまでの期間の目途を入力してください。
最短：10日以内
※「14日程度で出荷」の設定が多いです。
決済完了（寄附者様が注文し決済完了した日）から１営業日後に事業者様へ出荷依頼しております。
土日祝日を挟んだ場合は決済から出荷依頼まで日数がかかりますのでご注意願います。</t>
        </r>
      </text>
    </comment>
    <comment ref="G47" authorId="0" shapeId="0" xr:uid="{00000000-0006-0000-0000-000005000000}">
      <text>
        <r>
          <rPr>
            <b/>
            <sz val="12"/>
            <color indexed="81"/>
            <rFont val="ＭＳ Ｐゴシック"/>
            <family val="3"/>
            <charset val="128"/>
          </rPr>
          <t>11　配送不可エリア
・配送できない地域があればを選択してください。
・その他を選んだ場合は、該当地域名を記入してください。
・また、配送不可とする理由を詳細に記入してください。
※理由の例
・「商品が傷みやすく、遠距離の配送ができないため。」
・「配送に日数がかかり、消費期限が確保できない。」など
※配送コストが高額になるは理由にできません。送料が基準から外れる場合は、根拠資料を作成の上ご相談ください。</t>
        </r>
      </text>
    </comment>
    <comment ref="E78" authorId="0" shapeId="0" xr:uid="{00000000-0006-0000-0000-000006000000}">
      <text>
        <r>
          <rPr>
            <b/>
            <sz val="12"/>
            <color indexed="81"/>
            <rFont val="ＭＳ Ｐゴシック"/>
            <family val="3"/>
            <charset val="128"/>
          </rPr>
          <t>物販ECサイトは掲載できません。</t>
        </r>
      </text>
    </comment>
    <comment ref="E83" authorId="0" shapeId="0" xr:uid="{00000000-0006-0000-0000-000007000000}">
      <text>
        <r>
          <rPr>
            <b/>
            <sz val="12"/>
            <color indexed="81"/>
            <rFont val="MS P ゴシック"/>
            <family val="3"/>
            <charset val="128"/>
          </rPr>
          <t>該当する地場産品基準を選択してください。</t>
        </r>
        <r>
          <rPr>
            <sz val="12"/>
            <color indexed="81"/>
            <rFont val="MS P ゴシック"/>
            <family val="3"/>
            <charset val="128"/>
          </rPr>
          <t xml:space="preserve">
</t>
        </r>
      </text>
    </comment>
    <comment ref="D84" authorId="0" shapeId="0" xr:uid="{00000000-0006-0000-0000-000008000000}">
      <text>
        <r>
          <rPr>
            <b/>
            <sz val="12"/>
            <color indexed="81"/>
            <rFont val="MS P ゴシック"/>
            <family val="3"/>
            <charset val="128"/>
          </rPr>
          <t>※基準については、【参考】シートをご参考ください。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9" authorId="0" shapeId="0" xr:uid="{00000000-0006-0000-0100-000001000000}">
      <text>
        <r>
          <rPr>
            <b/>
            <sz val="14"/>
            <color indexed="81"/>
            <rFont val="ＭＳ Ｐゴシック"/>
            <family val="3"/>
            <charset val="128"/>
          </rPr>
          <t>押印不要です。</t>
        </r>
      </text>
    </comment>
    <comment ref="L29" authorId="0" shapeId="0" xr:uid="{00000000-0006-0000-0100-000002000000}">
      <text>
        <r>
          <rPr>
            <b/>
            <sz val="14"/>
            <color indexed="81"/>
            <rFont val="ＭＳ Ｐゴシック"/>
            <family val="3"/>
            <charset val="128"/>
          </rPr>
          <t>寄附額に対する商品合計金額の割合を示します。27％以内に収まるようお願いします。</t>
        </r>
      </text>
    </comment>
    <comment ref="Q31" authorId="0" shapeId="0" xr:uid="{00000000-0006-0000-0100-000003000000}">
      <text>
        <r>
          <rPr>
            <b/>
            <sz val="12"/>
            <color indexed="81"/>
            <rFont val="ＭＳ Ｐゴシック"/>
            <family val="3"/>
            <charset val="128"/>
          </rPr>
          <t>送料の上限金額です。</t>
        </r>
      </text>
    </comment>
    <comment ref="G45" authorId="0" shapeId="0" xr:uid="{00000000-0006-0000-0100-000004000000}">
      <text>
        <r>
          <rPr>
            <b/>
            <sz val="12"/>
            <color indexed="81"/>
            <rFont val="ＭＳ Ｐゴシック"/>
            <family val="3"/>
            <charset val="128"/>
          </rPr>
          <t>決済完了し、出荷依頼後、発送されるまでの期間の目途を入力してください。
最短：10日以内
※「14日程度で出荷」の設定が多いです。
決済完了（寄附者様が注文し決済完了した日）から１営業日後に事業者様へ出荷依頼しております。
土日祝日を挟んだ場合は決済から出荷依頼まで日数がかかりますのでご注意願います。</t>
        </r>
      </text>
    </comment>
    <comment ref="G47" authorId="0" shapeId="0" xr:uid="{00000000-0006-0000-0100-000005000000}">
      <text>
        <r>
          <rPr>
            <b/>
            <sz val="12"/>
            <color indexed="81"/>
            <rFont val="ＭＳ Ｐゴシック"/>
            <family val="3"/>
            <charset val="128"/>
          </rPr>
          <t>11　配送不可エリア
・配送できない地域があればを選択してください。
・その他を選んだ場合は、該当地域名を記入してください。
・また、配送不可とする理由を詳細に記入してください。
※理由の例
・「商品が傷みやすく、遠距離の配送ができないため。」
・「配送に日数がかかり、消費期限が確保できない。」など
※配送コストが高額になるは理由にできません。送料が基準から外れる場合は、根拠資料を作成の上ご相談ください。</t>
        </r>
      </text>
    </comment>
    <comment ref="E78" authorId="0" shapeId="0" xr:uid="{00000000-0006-0000-0100-000006000000}">
      <text>
        <r>
          <rPr>
            <b/>
            <sz val="12"/>
            <color indexed="81"/>
            <rFont val="ＭＳ Ｐゴシック"/>
            <family val="3"/>
            <charset val="128"/>
          </rPr>
          <t>物販ECサイトは掲載できません。</t>
        </r>
      </text>
    </comment>
    <comment ref="E83" authorId="0" shapeId="0" xr:uid="{00000000-0006-0000-0100-000007000000}">
      <text>
        <r>
          <rPr>
            <b/>
            <sz val="12"/>
            <color indexed="81"/>
            <rFont val="MS P ゴシック"/>
            <family val="3"/>
            <charset val="128"/>
          </rPr>
          <t>該当する地場産品基準を選択してください。</t>
        </r>
        <r>
          <rPr>
            <sz val="12"/>
            <color indexed="81"/>
            <rFont val="MS P ゴシック"/>
            <family val="3"/>
            <charset val="128"/>
          </rPr>
          <t xml:space="preserve">
</t>
        </r>
      </text>
    </comment>
    <comment ref="D84" authorId="0" shapeId="0" xr:uid="{00000000-0006-0000-0100-000008000000}">
      <text>
        <r>
          <rPr>
            <b/>
            <sz val="12"/>
            <color indexed="81"/>
            <rFont val="MS P ゴシック"/>
            <family val="3"/>
            <charset val="128"/>
          </rPr>
          <t>※基準については、【参考】シートをご参考ください。</t>
        </r>
      </text>
    </comment>
  </commentList>
</comments>
</file>

<file path=xl/sharedStrings.xml><?xml version="1.0" encoding="utf-8"?>
<sst xmlns="http://schemas.openxmlformats.org/spreadsheetml/2006/main" count="575" uniqueCount="283">
  <si>
    <t>浜田市ふるさと寄附に係る特産品等提案書</t>
    <rPh sb="0" eb="3">
      <t>ハマダシ</t>
    </rPh>
    <rPh sb="7" eb="9">
      <t>キフ</t>
    </rPh>
    <rPh sb="10" eb="11">
      <t>カカ</t>
    </rPh>
    <rPh sb="12" eb="15">
      <t>トクサンヒン</t>
    </rPh>
    <rPh sb="15" eb="16">
      <t>トウ</t>
    </rPh>
    <rPh sb="16" eb="19">
      <t>テイアンショ</t>
    </rPh>
    <phoneticPr fontId="3"/>
  </si>
  <si>
    <t>浜田市長　様</t>
    <rPh sb="0" eb="4">
      <t>ハマダシチョウ</t>
    </rPh>
    <rPh sb="5" eb="6">
      <t>サマ</t>
    </rPh>
    <phoneticPr fontId="3"/>
  </si>
  <si>
    <t>事業者名</t>
    <rPh sb="0" eb="3">
      <t>ジギョウシャ</t>
    </rPh>
    <rPh sb="3" eb="4">
      <t>メイ</t>
    </rPh>
    <phoneticPr fontId="3"/>
  </si>
  <si>
    <t>代表者職名</t>
    <rPh sb="0" eb="3">
      <t>ダイヒョウシャ</t>
    </rPh>
    <rPh sb="3" eb="4">
      <t>ショク</t>
    </rPh>
    <rPh sb="4" eb="5">
      <t>メイ</t>
    </rPh>
    <phoneticPr fontId="3"/>
  </si>
  <si>
    <t>代表者氏名</t>
    <rPh sb="0" eb="3">
      <t>ダイヒョウシャ</t>
    </rPh>
    <rPh sb="3" eb="5">
      <t>シメイ</t>
    </rPh>
    <phoneticPr fontId="3"/>
  </si>
  <si>
    <t>所在地</t>
    <rPh sb="0" eb="3">
      <t>ショザイチ</t>
    </rPh>
    <phoneticPr fontId="3"/>
  </si>
  <si>
    <t>電話番号</t>
    <rPh sb="0" eb="2">
      <t>デンワ</t>
    </rPh>
    <rPh sb="2" eb="4">
      <t>バンゴウ</t>
    </rPh>
    <phoneticPr fontId="3"/>
  </si>
  <si>
    <t>ポイント商品</t>
    <rPh sb="4" eb="6">
      <t>ショウヒン</t>
    </rPh>
    <phoneticPr fontId="3"/>
  </si>
  <si>
    <t>〔</t>
    <phoneticPr fontId="3"/>
  </si>
  <si>
    <t>）</t>
    <phoneticPr fontId="3"/>
  </si>
  <si>
    <t>（商品番号：</t>
    <rPh sb="1" eb="3">
      <t>ショウヒン</t>
    </rPh>
    <rPh sb="3" eb="5">
      <t>バンゴウ</t>
    </rPh>
    <phoneticPr fontId="3"/>
  </si>
  <si>
    <t>項目</t>
    <rPh sb="0" eb="2">
      <t>コウモク</t>
    </rPh>
    <phoneticPr fontId="3"/>
  </si>
  <si>
    <t>⑴　市へ提供する金額</t>
    <rPh sb="2" eb="3">
      <t>シ</t>
    </rPh>
    <rPh sb="4" eb="6">
      <t>テイキョウ</t>
    </rPh>
    <rPh sb="8" eb="10">
      <t>キンガク</t>
    </rPh>
    <phoneticPr fontId="3"/>
  </si>
  <si>
    <t>小計　Ⓐ</t>
    <rPh sb="0" eb="2">
      <t>ショウケイ</t>
    </rPh>
    <phoneticPr fontId="3"/>
  </si>
  <si>
    <t>円</t>
    <rPh sb="0" eb="1">
      <t>エン</t>
    </rPh>
    <phoneticPr fontId="3"/>
  </si>
  <si>
    <t>配送回数　Ⓑ</t>
    <rPh sb="0" eb="2">
      <t>ハイソウ</t>
    </rPh>
    <rPh sb="2" eb="4">
      <t>カイスウ</t>
    </rPh>
    <phoneticPr fontId="3"/>
  </si>
  <si>
    <t>回</t>
    <rPh sb="0" eb="1">
      <t>カイ</t>
    </rPh>
    <phoneticPr fontId="3"/>
  </si>
  <si>
    <r>
      <t>回配送商品:</t>
    </r>
    <r>
      <rPr>
        <sz val="10"/>
        <color theme="1"/>
        <rFont val="Meiryo UI"/>
        <family val="3"/>
        <charset val="128"/>
      </rPr>
      <t>未記入の場合は1回とする。</t>
    </r>
    <r>
      <rPr>
        <sz val="11"/>
        <color theme="1"/>
        <rFont val="Meiryo UI"/>
        <family val="3"/>
        <charset val="128"/>
      </rPr>
      <t>〕</t>
    </r>
    <rPh sb="0" eb="1">
      <t>カイ</t>
    </rPh>
    <rPh sb="1" eb="3">
      <t>ハイソウ</t>
    </rPh>
    <rPh sb="3" eb="5">
      <t>ショウヒン</t>
    </rPh>
    <rPh sb="6" eb="9">
      <t>ミキニュウ</t>
    </rPh>
    <rPh sb="10" eb="12">
      <t>バアイ</t>
    </rPh>
    <rPh sb="14" eb="15">
      <t>カイ</t>
    </rPh>
    <phoneticPr fontId="3"/>
  </si>
  <si>
    <t>日以内に出荷</t>
    <rPh sb="0" eb="1">
      <t>ニチ</t>
    </rPh>
    <rPh sb="1" eb="3">
      <t>イナイ</t>
    </rPh>
    <rPh sb="4" eb="6">
      <t>シュッカ</t>
    </rPh>
    <phoneticPr fontId="3"/>
  </si>
  <si>
    <t>その他</t>
    <rPh sb="2" eb="3">
      <t>タ</t>
    </rPh>
    <phoneticPr fontId="3"/>
  </si>
  <si>
    <t>（</t>
    <phoneticPr fontId="3"/>
  </si>
  <si>
    <t>～</t>
    <phoneticPr fontId="3"/>
  </si>
  <si>
    <t>（商品の保管方法・活用方法など）</t>
    <rPh sb="1" eb="3">
      <t>ショウヒン</t>
    </rPh>
    <rPh sb="4" eb="6">
      <t>ホカン</t>
    </rPh>
    <rPh sb="6" eb="8">
      <t>ホウホウ</t>
    </rPh>
    <rPh sb="9" eb="11">
      <t>カツヨウ</t>
    </rPh>
    <rPh sb="11" eb="13">
      <t>ホウホウ</t>
    </rPh>
    <phoneticPr fontId="3"/>
  </si>
  <si>
    <t>（特定原材料）</t>
    <rPh sb="1" eb="3">
      <t>トクテイ</t>
    </rPh>
    <rPh sb="3" eb="6">
      <t>ゲンザイリョウ</t>
    </rPh>
    <phoneticPr fontId="3"/>
  </si>
  <si>
    <t>　浜田市ふるさと寄附に係る特産品等提案募集要項に基づき、下記のとおり提案します。なお、提案にあたっては、個人情報の保護など同要項を遵守することを誓約します。また、特産品等の決定に際して市長が市税の納付状況について調査することに同意します。</t>
    <rPh sb="1" eb="4">
      <t>ハマダシ</t>
    </rPh>
    <rPh sb="8" eb="10">
      <t>キフ</t>
    </rPh>
    <rPh sb="11" eb="12">
      <t>カカ</t>
    </rPh>
    <rPh sb="13" eb="16">
      <t>トクサンヒン</t>
    </rPh>
    <rPh sb="16" eb="17">
      <t>トウ</t>
    </rPh>
    <rPh sb="17" eb="19">
      <t>テイアン</t>
    </rPh>
    <rPh sb="19" eb="21">
      <t>ボシュウ</t>
    </rPh>
    <rPh sb="21" eb="23">
      <t>ヨウコウ</t>
    </rPh>
    <rPh sb="24" eb="25">
      <t>モト</t>
    </rPh>
    <rPh sb="28" eb="30">
      <t>カキ</t>
    </rPh>
    <rPh sb="34" eb="36">
      <t>テイアン</t>
    </rPh>
    <rPh sb="43" eb="45">
      <t>テイアン</t>
    </rPh>
    <rPh sb="52" eb="54">
      <t>コジン</t>
    </rPh>
    <rPh sb="54" eb="56">
      <t>ジョウホウ</t>
    </rPh>
    <rPh sb="57" eb="59">
      <t>ホゴ</t>
    </rPh>
    <rPh sb="61" eb="62">
      <t>ドウ</t>
    </rPh>
    <rPh sb="62" eb="64">
      <t>ヨウコウ</t>
    </rPh>
    <rPh sb="65" eb="67">
      <t>ジュンシュ</t>
    </rPh>
    <rPh sb="72" eb="74">
      <t>セイヤク</t>
    </rPh>
    <rPh sb="81" eb="84">
      <t>トクサンヒン</t>
    </rPh>
    <rPh sb="84" eb="85">
      <t>トウ</t>
    </rPh>
    <rPh sb="86" eb="88">
      <t>ケッテイ</t>
    </rPh>
    <rPh sb="89" eb="90">
      <t>サイ</t>
    </rPh>
    <rPh sb="92" eb="94">
      <t>シチョウ</t>
    </rPh>
    <rPh sb="95" eb="96">
      <t>シ</t>
    </rPh>
    <rPh sb="96" eb="97">
      <t>ゼイ</t>
    </rPh>
    <rPh sb="98" eb="100">
      <t>ノウフ</t>
    </rPh>
    <rPh sb="100" eb="102">
      <t>ジョウキョウ</t>
    </rPh>
    <rPh sb="106" eb="108">
      <t>チョウサ</t>
    </rPh>
    <rPh sb="113" eb="115">
      <t>ドウイ</t>
    </rPh>
    <phoneticPr fontId="3"/>
  </si>
  <si>
    <t>URL:</t>
    <phoneticPr fontId="3"/>
  </si>
  <si>
    <t>個（セット）限り</t>
    <rPh sb="0" eb="1">
      <t>コ</t>
    </rPh>
    <rPh sb="6" eb="7">
      <t>カギ</t>
    </rPh>
    <phoneticPr fontId="3"/>
  </si>
  <si>
    <t>・</t>
    <phoneticPr fontId="3"/>
  </si>
  <si>
    <t>)</t>
    <phoneticPr fontId="3"/>
  </si>
  <si>
    <t>(指定なし：</t>
    <rPh sb="1" eb="3">
      <t>シテイ</t>
    </rPh>
    <phoneticPr fontId="3"/>
  </si>
  <si>
    <t>cm</t>
    <phoneticPr fontId="3"/>
  </si>
  <si>
    <t>kg</t>
    <phoneticPr fontId="3"/>
  </si>
  <si>
    <t>解除⇒</t>
    <rPh sb="0" eb="2">
      <t>カイジョ</t>
    </rPh>
    <phoneticPr fontId="3"/>
  </si>
  <si>
    <t>字数⇒</t>
    <rPh sb="0" eb="2">
      <t>ジスウ</t>
    </rPh>
    <phoneticPr fontId="3"/>
  </si>
  <si>
    <t>担当者名：</t>
    <rPh sb="0" eb="3">
      <t>タントウシャ</t>
    </rPh>
    <rPh sb="3" eb="4">
      <t>メイ</t>
    </rPh>
    <phoneticPr fontId="3"/>
  </si>
  <si>
    <t>電話番号：</t>
    <rPh sb="0" eb="2">
      <t>デンワ</t>
    </rPh>
    <rPh sb="2" eb="4">
      <t>バンゴウ</t>
    </rPh>
    <phoneticPr fontId="3"/>
  </si>
  <si>
    <t>メール：</t>
    <phoneticPr fontId="3"/>
  </si>
  <si>
    <t>〔添付書類〕</t>
    <rPh sb="1" eb="3">
      <t>テンプ</t>
    </rPh>
    <rPh sb="3" eb="5">
      <t>ショルイ</t>
    </rPh>
    <phoneticPr fontId="3"/>
  </si>
  <si>
    <t>1　特産品の写真（ア　商品写真1枚以上（主となる写真は横長）、イ　荷姿写真1枚以上）</t>
    <rPh sb="2" eb="5">
      <t>トクサンヒン</t>
    </rPh>
    <rPh sb="6" eb="8">
      <t>シャシン</t>
    </rPh>
    <rPh sb="11" eb="13">
      <t>ショウヒン</t>
    </rPh>
    <rPh sb="13" eb="15">
      <t>シャシン</t>
    </rPh>
    <rPh sb="16" eb="17">
      <t>マイ</t>
    </rPh>
    <rPh sb="17" eb="19">
      <t>イジョウ</t>
    </rPh>
    <rPh sb="20" eb="21">
      <t>シュ</t>
    </rPh>
    <rPh sb="24" eb="26">
      <t>シャシン</t>
    </rPh>
    <rPh sb="27" eb="28">
      <t>ヨコ</t>
    </rPh>
    <rPh sb="28" eb="29">
      <t>ナガ</t>
    </rPh>
    <rPh sb="33" eb="35">
      <t>ニスガタ</t>
    </rPh>
    <rPh sb="35" eb="37">
      <t>シャシン</t>
    </rPh>
    <rPh sb="38" eb="39">
      <t>マイ</t>
    </rPh>
    <rPh sb="39" eb="41">
      <t>イジョウ</t>
    </rPh>
    <phoneticPr fontId="3"/>
  </si>
  <si>
    <t>2　原材料を確認するための商品ラベル（加工食品の場合のみ）</t>
    <rPh sb="2" eb="5">
      <t>ゲンザイリョウ</t>
    </rPh>
    <rPh sb="6" eb="8">
      <t>カクニン</t>
    </rPh>
    <rPh sb="13" eb="15">
      <t>ショウヒン</t>
    </rPh>
    <rPh sb="19" eb="21">
      <t>カコウ</t>
    </rPh>
    <rPh sb="21" eb="23">
      <t>ショクヒン</t>
    </rPh>
    <rPh sb="24" eb="26">
      <t>バアイ</t>
    </rPh>
    <phoneticPr fontId="3"/>
  </si>
  <si>
    <t>重さ：</t>
    <rPh sb="0" eb="1">
      <t>オモ</t>
    </rPh>
    <phoneticPr fontId="3"/>
  </si>
  <si>
    <t>サイズ(3辺の長さ)：</t>
    <rPh sb="5" eb="6">
      <t>ヘン</t>
    </rPh>
    <rPh sb="7" eb="8">
      <t>ナガ</t>
    </rPh>
    <phoneticPr fontId="3"/>
  </si>
  <si>
    <t>出荷ルール：</t>
    <rPh sb="0" eb="2">
      <t>シュッカ</t>
    </rPh>
    <phoneticPr fontId="3"/>
  </si>
  <si>
    <t>ギフト用包装：</t>
    <rPh sb="3" eb="4">
      <t>ヨウ</t>
    </rPh>
    <rPh sb="4" eb="6">
      <t>ホウソウ</t>
    </rPh>
    <phoneticPr fontId="3"/>
  </si>
  <si>
    <t>熨斗(のし)：</t>
    <rPh sb="0" eb="2">
      <t>ノシ</t>
    </rPh>
    <phoneticPr fontId="3"/>
  </si>
  <si>
    <t>配送不可の理由：</t>
    <rPh sb="0" eb="2">
      <t>ハイソウ</t>
    </rPh>
    <rPh sb="2" eb="4">
      <t>フカ</t>
    </rPh>
    <rPh sb="5" eb="7">
      <t>リユウ</t>
    </rPh>
    <phoneticPr fontId="3"/>
  </si>
  <si>
    <t>賞味期限：</t>
    <rPh sb="0" eb="2">
      <t>ショウミ</t>
    </rPh>
    <rPh sb="2" eb="4">
      <t>キゲン</t>
    </rPh>
    <phoneticPr fontId="3"/>
  </si>
  <si>
    <t>消費期限：</t>
    <rPh sb="0" eb="2">
      <t>ショウヒ</t>
    </rPh>
    <rPh sb="2" eb="4">
      <t>キゲン</t>
    </rPh>
    <phoneticPr fontId="3"/>
  </si>
  <si>
    <t>佐川急便</t>
    <rPh sb="0" eb="2">
      <t>サガワ</t>
    </rPh>
    <rPh sb="2" eb="4">
      <t>キュウビン</t>
    </rPh>
    <phoneticPr fontId="3"/>
  </si>
  <si>
    <t>クロネコヤマト</t>
    <phoneticPr fontId="3"/>
  </si>
  <si>
    <t>ゆうパック</t>
    <phoneticPr fontId="3"/>
  </si>
  <si>
    <t>サイズ</t>
    <phoneticPr fontId="3"/>
  </si>
  <si>
    <t>重さ</t>
    <rPh sb="0" eb="1">
      <t>オモ</t>
    </rPh>
    <phoneticPr fontId="3"/>
  </si>
  <si>
    <t>佐川クール</t>
    <rPh sb="0" eb="2">
      <t>サガワ</t>
    </rPh>
    <phoneticPr fontId="3"/>
  </si>
  <si>
    <t>該当なし</t>
    <rPh sb="0" eb="2">
      <t>ガイトウ</t>
    </rPh>
    <phoneticPr fontId="3"/>
  </si>
  <si>
    <t>ヤマトクール</t>
    <phoneticPr fontId="3"/>
  </si>
  <si>
    <t>ゆうクール</t>
    <phoneticPr fontId="3"/>
  </si>
  <si>
    <t>佐川</t>
    <rPh sb="0" eb="2">
      <t>サガワ</t>
    </rPh>
    <phoneticPr fontId="3"/>
  </si>
  <si>
    <t>ヤマト</t>
    <phoneticPr fontId="3"/>
  </si>
  <si>
    <t>クール</t>
    <phoneticPr fontId="3"/>
  </si>
  <si>
    <t>常温</t>
    <rPh sb="0" eb="2">
      <t>ジョウオン</t>
    </rPh>
    <phoneticPr fontId="3"/>
  </si>
  <si>
    <t>Max</t>
    <phoneticPr fontId="3"/>
  </si>
  <si>
    <t>1p単位</t>
    <rPh sb="2" eb="4">
      <t>タンイ</t>
    </rPh>
    <phoneticPr fontId="3"/>
  </si>
  <si>
    <t>対象p</t>
    <rPh sb="0" eb="2">
      <t>タイショウ</t>
    </rPh>
    <phoneticPr fontId="3"/>
  </si>
  <si>
    <t>返礼割合</t>
    <rPh sb="0" eb="2">
      <t>ヘンレイ</t>
    </rPh>
    <rPh sb="2" eb="4">
      <t>ワリアイ</t>
    </rPh>
    <phoneticPr fontId="3"/>
  </si>
  <si>
    <t>←</t>
    <phoneticPr fontId="3"/>
  </si>
  <si>
    <t>夕方までにお預かりしたお荷物を翌朝10時までに配達いたします。</t>
    <phoneticPr fontId="3"/>
  </si>
  <si>
    <t>ヤマトタイムサービス</t>
    <phoneticPr fontId="3"/>
  </si>
  <si>
    <t>佐川ジャストタイム便</t>
    <rPh sb="0" eb="2">
      <t>サガワ</t>
    </rPh>
    <rPh sb="9" eb="10">
      <t>ビン</t>
    </rPh>
    <phoneticPr fontId="3"/>
  </si>
  <si>
    <t>←</t>
    <phoneticPr fontId="3"/>
  </si>
  <si>
    <t>「翌日中配達」「翌日午前中配達」「飛脚ジャストタイム便（翌日時間指定便）」は、航空輸送料金。</t>
    <phoneticPr fontId="3"/>
  </si>
  <si>
    <t>"指定不可"</t>
    <rPh sb="1" eb="3">
      <t>シテイ</t>
    </rPh>
    <rPh sb="3" eb="5">
      <t>フカ</t>
    </rPh>
    <phoneticPr fontId="3"/>
  </si>
  <si>
    <t>宅配料金一覧</t>
    <rPh sb="0" eb="2">
      <t>タクハイ</t>
    </rPh>
    <rPh sb="2" eb="4">
      <t>リョウキン</t>
    </rPh>
    <rPh sb="4" eb="6">
      <t>イチラン</t>
    </rPh>
    <phoneticPr fontId="3"/>
  </si>
  <si>
    <t>2p単位</t>
    <rPh sb="2" eb="4">
      <t>タンイ</t>
    </rPh>
    <phoneticPr fontId="3"/>
  </si>
  <si>
    <t>（様式1）</t>
    <rPh sb="1" eb="3">
      <t>ヨウシキ</t>
    </rPh>
    <phoneticPr fontId="3"/>
  </si>
  <si>
    <t>HP上のコンテンツ使用に同意する。</t>
    <rPh sb="2" eb="3">
      <t>ジョウ</t>
    </rPh>
    <rPh sb="9" eb="11">
      <t>シヨウ</t>
    </rPh>
    <rPh sb="12" eb="14">
      <t>ドウイ</t>
    </rPh>
    <phoneticPr fontId="3"/>
  </si>
  <si>
    <t>10p単位</t>
    <rPh sb="3" eb="5">
      <t>タンイ</t>
    </rPh>
    <phoneticPr fontId="3"/>
  </si>
  <si>
    <t>（注）コース商品で、回ごとに送る商品等が異なる場合は、平均の金額を算出してください。</t>
    <rPh sb="1" eb="2">
      <t>チュウ</t>
    </rPh>
    <rPh sb="14" eb="15">
      <t>オク</t>
    </rPh>
    <rPh sb="16" eb="18">
      <t>ショウヒン</t>
    </rPh>
    <rPh sb="18" eb="19">
      <t>トウ</t>
    </rPh>
    <rPh sb="30" eb="32">
      <t>キンガク</t>
    </rPh>
    <phoneticPr fontId="3"/>
  </si>
  <si>
    <t>本体価格（税込み）　ⓐ</t>
    <rPh sb="0" eb="2">
      <t>ホンタイ</t>
    </rPh>
    <rPh sb="2" eb="4">
      <t>カカク</t>
    </rPh>
    <rPh sb="5" eb="7">
      <t>ゼイコ</t>
    </rPh>
    <phoneticPr fontId="3"/>
  </si>
  <si>
    <t>　HP上のコンテンツ使用に同意する。</t>
    <rPh sb="3" eb="4">
      <t>ジョウ</t>
    </rPh>
    <rPh sb="10" eb="12">
      <t>シヨウ</t>
    </rPh>
    <rPh sb="13" eb="15">
      <t>ドウイ</t>
    </rPh>
    <phoneticPr fontId="3"/>
  </si>
  <si>
    <t>梱包料（税込み）  ©</t>
    <rPh sb="0" eb="3">
      <t>コンポウリョウ</t>
    </rPh>
    <rPh sb="4" eb="6">
      <t>ゼイコ</t>
    </rPh>
    <phoneticPr fontId="3"/>
  </si>
  <si>
    <t>合計　Ⓐ×Ⓑ　（ポイントに対する割合）</t>
    <rPh sb="0" eb="2">
      <t>ゴウケイ</t>
    </rPh>
    <phoneticPr fontId="3"/>
  </si>
  <si>
    <t>⑵　店頭等で販売する場合の金額</t>
    <phoneticPr fontId="3"/>
  </si>
  <si>
    <t>（特定原材料に準ずるもの）</t>
    <rPh sb="1" eb="3">
      <t>トクテイ</t>
    </rPh>
    <rPh sb="3" eb="6">
      <t>ゲンザイリョウ</t>
    </rPh>
    <rPh sb="7" eb="8">
      <t>ジュン</t>
    </rPh>
    <phoneticPr fontId="3"/>
  </si>
  <si>
    <t>※すべて消費税10％込みの価格です</t>
    <phoneticPr fontId="3"/>
  </si>
  <si>
    <t>（様式1別紙）</t>
    <rPh sb="1" eb="3">
      <t>ヨウシキ</t>
    </rPh>
    <rPh sb="4" eb="6">
      <t>ベッシ</t>
    </rPh>
    <phoneticPr fontId="3"/>
  </si>
  <si>
    <t>№1</t>
    <phoneticPr fontId="3"/>
  </si>
  <si>
    <t>№2</t>
    <phoneticPr fontId="3"/>
  </si>
  <si>
    <t>決済から</t>
    <rPh sb="0" eb="2">
      <t>ケッサイ</t>
    </rPh>
    <phoneticPr fontId="3"/>
  </si>
  <si>
    <t>（</t>
    <phoneticPr fontId="3"/>
  </si>
  <si>
    <t>日</t>
    <rPh sb="0" eb="1">
      <t>ヒ</t>
    </rPh>
    <phoneticPr fontId="3"/>
  </si>
  <si>
    <t>月</t>
    <rPh sb="0" eb="1">
      <t>ツキ</t>
    </rPh>
    <phoneticPr fontId="3"/>
  </si>
  <si>
    <t>年</t>
    <rPh sb="0" eb="1">
      <t>ネン</t>
    </rPh>
    <phoneticPr fontId="3"/>
  </si>
  <si>
    <t>（</t>
    <phoneticPr fontId="3"/>
  </si>
  <si>
    <t>）</t>
    <phoneticPr fontId="3"/>
  </si>
  <si>
    <t xml:space="preserve"> ↳ 対応可能日 ⇒</t>
    <rPh sb="3" eb="5">
      <t>タイオウ</t>
    </rPh>
    <rPh sb="5" eb="7">
      <t>カノウ</t>
    </rPh>
    <rPh sb="7" eb="8">
      <t>ヒ</t>
    </rPh>
    <phoneticPr fontId="3"/>
  </si>
  <si>
    <t>（</t>
    <phoneticPr fontId="3"/>
  </si>
  <si>
    <t>～</t>
    <phoneticPr fontId="3"/>
  </si>
  <si>
    <t>）</t>
    <phoneticPr fontId="3"/>
  </si>
  <si>
    <t>～</t>
    <phoneticPr fontId="3"/>
  </si>
  <si>
    <t>※食品は必須入力</t>
    <rPh sb="1" eb="3">
      <t>ショクヒン</t>
    </rPh>
    <rPh sb="4" eb="6">
      <t>ヒッス</t>
    </rPh>
    <rPh sb="6" eb="8">
      <t>ニュウリョク</t>
    </rPh>
    <phoneticPr fontId="3"/>
  </si>
  <si>
    <t>日程度で出荷</t>
    <rPh sb="0" eb="1">
      <t>ニチ</t>
    </rPh>
    <rPh sb="1" eb="3">
      <t>テイド</t>
    </rPh>
    <rPh sb="4" eb="6">
      <t>シュッカ</t>
    </rPh>
    <phoneticPr fontId="3"/>
  </si>
  <si>
    <t xml:space="preserve"> ↳今後在庫数を追加（</t>
    <rPh sb="2" eb="4">
      <t>コンゴ</t>
    </rPh>
    <rPh sb="4" eb="6">
      <t>ザイコ</t>
    </rPh>
    <rPh sb="6" eb="7">
      <t>スウ</t>
    </rPh>
    <rPh sb="8" eb="10">
      <t>ツイカ</t>
    </rPh>
    <phoneticPr fontId="3"/>
  </si>
  <si>
    <r>
      <t>）</t>
    </r>
    <r>
      <rPr>
        <b/>
        <sz val="11"/>
        <color rgb="FFFF0000"/>
        <rFont val="Meiryo UI"/>
        <family val="3"/>
        <charset val="128"/>
      </rPr>
      <t>←在庫設定する場合はチェック必須</t>
    </r>
    <phoneticPr fontId="3"/>
  </si>
  <si>
    <t>※在庫変更時にはご連絡をください。</t>
    <rPh sb="1" eb="3">
      <t>ザイコ</t>
    </rPh>
    <rPh sb="3" eb="5">
      <t>ヘンコウ</t>
    </rPh>
    <rPh sb="5" eb="6">
      <t>ジ</t>
    </rPh>
    <rPh sb="9" eb="11">
      <t>レンラク</t>
    </rPh>
    <phoneticPr fontId="3"/>
  </si>
  <si>
    <t>毎月10日前後に発送します。</t>
    <phoneticPr fontId="3"/>
  </si>
  <si>
    <t>http://www.xxxxxxxx.ne.jp</t>
    <phoneticPr fontId="3"/>
  </si>
  <si>
    <t>令和5年3月10日現在</t>
    <rPh sb="0" eb="1">
      <t>レイ</t>
    </rPh>
    <rPh sb="1" eb="2">
      <t>ワ</t>
    </rPh>
    <rPh sb="3" eb="4">
      <t>ネン</t>
    </rPh>
    <rPh sb="5" eb="6">
      <t>ガツ</t>
    </rPh>
    <rPh sb="8" eb="9">
      <t>ヒ</t>
    </rPh>
    <rPh sb="9" eb="11">
      <t>ゲンザイ</t>
    </rPh>
    <phoneticPr fontId="3"/>
  </si>
  <si>
    <t>事業者名</t>
    <rPh sb="0" eb="3">
      <t>ジギョウシャ</t>
    </rPh>
    <rPh sb="3" eb="4">
      <t>メイ</t>
    </rPh>
    <phoneticPr fontId="3"/>
  </si>
  <si>
    <t>2　商品のｷｬｯﾁｺﾋﾟｰ</t>
    <phoneticPr fontId="3"/>
  </si>
  <si>
    <t>5　商品代金※
　（すべて税込み）</t>
    <rPh sb="2" eb="4">
      <t>ショウヒン</t>
    </rPh>
    <rPh sb="4" eb="6">
      <t>ダイキン</t>
    </rPh>
    <rPh sb="13" eb="15">
      <t>ゼイコ</t>
    </rPh>
    <phoneticPr fontId="3"/>
  </si>
  <si>
    <t>6　発送方法等※</t>
    <rPh sb="2" eb="4">
      <t>ハッソウ</t>
    </rPh>
    <rPh sb="4" eb="6">
      <t>ホウホウ</t>
    </rPh>
    <rPh sb="6" eb="7">
      <t>トウ</t>
    </rPh>
    <phoneticPr fontId="3"/>
  </si>
  <si>
    <t>9　内容（容量）※</t>
    <rPh sb="2" eb="4">
      <t>ナイヨウ</t>
    </rPh>
    <rPh sb="5" eb="7">
      <t>ヨウリョウ</t>
    </rPh>
    <phoneticPr fontId="3"/>
  </si>
  <si>
    <t>10　賞味期限等</t>
    <phoneticPr fontId="3"/>
  </si>
  <si>
    <t>11　配送（出荷）※</t>
    <rPh sb="3" eb="5">
      <t>ハイソウ</t>
    </rPh>
    <rPh sb="6" eb="8">
      <t>シュッカ</t>
    </rPh>
    <phoneticPr fontId="3"/>
  </si>
  <si>
    <t>13　受付期間※</t>
    <rPh sb="3" eb="5">
      <t>ウケツケ</t>
    </rPh>
    <rPh sb="5" eb="7">
      <t>キカン</t>
    </rPh>
    <phoneticPr fontId="3"/>
  </si>
  <si>
    <t>14　配送期間※</t>
    <rPh sb="3" eb="5">
      <t>ハイソウ</t>
    </rPh>
    <rPh sb="5" eb="7">
      <t>キカン</t>
    </rPh>
    <phoneticPr fontId="3"/>
  </si>
  <si>
    <t>15　配送日指定※</t>
    <rPh sb="3" eb="5">
      <t>ハイソウ</t>
    </rPh>
    <rPh sb="5" eb="6">
      <t>ビ</t>
    </rPh>
    <rPh sb="6" eb="8">
      <t>シテイ</t>
    </rPh>
    <phoneticPr fontId="3"/>
  </si>
  <si>
    <t>16　提供可能数※</t>
    <phoneticPr fontId="3"/>
  </si>
  <si>
    <t>17　商品の
　　　PRポイント
　　（説明）※</t>
    <phoneticPr fontId="3"/>
  </si>
  <si>
    <t>18　その他の
　　　注意事項</t>
    <rPh sb="5" eb="6">
      <t>タ</t>
    </rPh>
    <rPh sb="11" eb="13">
      <t>チュウイ</t>
    </rPh>
    <rPh sb="13" eb="15">
      <t>ジコウ</t>
    </rPh>
    <phoneticPr fontId="3"/>
  </si>
  <si>
    <t>19　原材料</t>
    <rPh sb="3" eb="6">
      <t>ゲンザイリョウ</t>
    </rPh>
    <phoneticPr fontId="3"/>
  </si>
  <si>
    <t>20　アレルギー
　　　表示※</t>
    <rPh sb="12" eb="14">
      <t>ヒョウジ</t>
    </rPh>
    <phoneticPr fontId="3"/>
  </si>
  <si>
    <t>21　商品又は事業
　　　者のHP</t>
    <rPh sb="3" eb="5">
      <t>ショウヒン</t>
    </rPh>
    <rPh sb="5" eb="6">
      <t>マタ</t>
    </rPh>
    <rPh sb="7" eb="9">
      <t>ジギョウ</t>
    </rPh>
    <rPh sb="13" eb="14">
      <t>モノ</t>
    </rPh>
    <phoneticPr fontId="3"/>
  </si>
  <si>
    <t>22　商品又は事業
　　　者のPR動画</t>
    <rPh sb="3" eb="5">
      <t>ショウヒン</t>
    </rPh>
    <rPh sb="5" eb="6">
      <t>マタ</t>
    </rPh>
    <rPh sb="7" eb="9">
      <t>ジギョウ</t>
    </rPh>
    <rPh sb="13" eb="14">
      <t>モノ</t>
    </rPh>
    <rPh sb="17" eb="19">
      <t>ドウガ</t>
    </rPh>
    <phoneticPr fontId="3"/>
  </si>
  <si>
    <t>税率</t>
    <rPh sb="0" eb="2">
      <t>ゼイリツ</t>
    </rPh>
    <phoneticPr fontId="3"/>
  </si>
  <si>
    <t>（「10％」「8％」「非課税」のいずれか該当するもの）</t>
    <rPh sb="20" eb="22">
      <t>ガイトウ</t>
    </rPh>
    <phoneticPr fontId="3"/>
  </si>
  <si>
    <t>非課税</t>
    <phoneticPr fontId="3"/>
  </si>
  <si>
    <t>１０％</t>
    <phoneticPr fontId="3"/>
  </si>
  <si>
    <t>８％</t>
    <phoneticPr fontId="3"/>
  </si>
  <si>
    <t>税率：</t>
    <rPh sb="0" eb="2">
      <t>ゼイリツ</t>
    </rPh>
    <phoneticPr fontId="3"/>
  </si>
  <si>
    <r>
      <t>配送1回分にかかる金額</t>
    </r>
    <r>
      <rPr>
        <vertAlign val="superscript"/>
        <sz val="10"/>
        <color theme="1"/>
        <rFont val="Meiryo UI"/>
        <family val="3"/>
        <charset val="128"/>
      </rPr>
      <t>注</t>
    </r>
    <rPh sb="0" eb="2">
      <t>ハイソウ</t>
    </rPh>
    <rPh sb="3" eb="5">
      <t>カイブン</t>
    </rPh>
    <rPh sb="9" eb="11">
      <t>キンガク</t>
    </rPh>
    <rPh sb="11" eb="12">
      <t>チュウ</t>
    </rPh>
    <phoneticPr fontId="3"/>
  </si>
  <si>
    <t>地場産品基準</t>
    <rPh sb="0" eb="2">
      <t>ジバ</t>
    </rPh>
    <rPh sb="2" eb="4">
      <t>サンピン</t>
    </rPh>
    <rPh sb="4" eb="6">
      <t>キジュン</t>
    </rPh>
    <phoneticPr fontId="3"/>
  </si>
  <si>
    <t>8イ</t>
    <phoneticPr fontId="3"/>
  </si>
  <si>
    <t>8ロ</t>
    <phoneticPr fontId="3"/>
  </si>
  <si>
    <t>8ハ</t>
    <phoneticPr fontId="3"/>
  </si>
  <si>
    <t>どんちっち三魚定期便</t>
    <rPh sb="7" eb="10">
      <t>テイキビン</t>
    </rPh>
    <phoneticPr fontId="3"/>
  </si>
  <si>
    <t>浜田市内で原魚の下処理、味付け、乾燥、包装までの一連の工程を行っているため</t>
    <rPh sb="0" eb="4">
      <t>ハマダシナイ</t>
    </rPh>
    <rPh sb="5" eb="6">
      <t>ゲン</t>
    </rPh>
    <rPh sb="6" eb="7">
      <t>ギョ</t>
    </rPh>
    <phoneticPr fontId="3"/>
  </si>
  <si>
    <t>令和  年　月日</t>
    <rPh sb="0" eb="2">
      <t>レ</t>
    </rPh>
    <rPh sb="4" eb="5">
      <t>ネン</t>
    </rPh>
    <rPh sb="6" eb="7">
      <t>ガツ</t>
    </rPh>
    <rPh sb="7" eb="8">
      <t>ニチ</t>
    </rPh>
    <phoneticPr fontId="3"/>
  </si>
  <si>
    <t>令和7年7月様式改定</t>
    <rPh sb="0" eb="2">
      <t>レイワ</t>
    </rPh>
    <rPh sb="3" eb="4">
      <t>ネン</t>
    </rPh>
    <rPh sb="5" eb="6">
      <t>ガツ</t>
    </rPh>
    <rPh sb="6" eb="8">
      <t>ヨウシキ</t>
    </rPh>
    <rPh sb="8" eb="10">
      <t>カイテイ</t>
    </rPh>
    <phoneticPr fontId="3"/>
  </si>
  <si>
    <t>有限会社　浜田ふるさと商事</t>
  </si>
  <si>
    <t>代表取締役</t>
  </si>
  <si>
    <t>浜田　花子</t>
  </si>
  <si>
    <t>浜田市△△町123-45</t>
  </si>
  <si>
    <t>0855-xx-1234</t>
  </si>
  <si>
    <t>山陰浜田の「どんちっち三魚」ほか干物５種セット（5か月連続お届けコース）</t>
  </si>
  <si>
    <t>定期便 干物 あじ のどぐろ かれい いか ふぐ おかず おつまみ 魚</t>
  </si>
  <si>
    <t>①　のどぐろ一夜干し（約120～150g）　1枚、②　水カレイ一夜干し（約120～150g）　1枚、③　あじ一夜干し（約120～150g）　1枚、④　イカ一夜干し（約120～150g）　1枚、⑤　フグ一夜干し（約120～150g）　1枚
計5枚を5か月連続でお届け</t>
  </si>
  <si>
    <t>製造日より▲ケ月（冷凍保存）</t>
  </si>
  <si>
    <t>山陰浜田を代表する魚「のどぐろ」・「水カレイ」・「あじ」の干物詰め合わせです。
ブランド化された干物の味を御賞味下さい。
人気の「イカ」・「フグ」をプラスしたふるさと寄附限定の商品です。</t>
  </si>
  <si>
    <t>解凍せず、凍ったまま焼いてください。
要冷凍保存（-18℃以下）</t>
  </si>
  <si>
    <t>浜田港水揚げ：のどぐろ、水カレイ、あじ、イカ、フグ</t>
  </si>
  <si>
    <t>浜田　太郎</t>
  </si>
  <si>
    <t>090-xx12-3456</t>
  </si>
  <si>
    <t>t-hamada@xxxxxxxx.ne.jp</t>
  </si>
  <si>
    <t>（記載例）サイトに掲載する画像は、ふるさとチョイスには画像タイトル①～⑧、楽天には①～⑩を掲載してください。</t>
  </si>
  <si>
    <t>【地場産品類型】</t>
    <phoneticPr fontId="3"/>
  </si>
  <si>
    <t>　別添様式の「地場産品基準のうち該当する類型」については、平成31年総務省告示第179号第５条に掲げる地場産品基準に基づき、以下から選択すること。</t>
    <rPh sb="1" eb="3">
      <t>ベッテン</t>
    </rPh>
    <rPh sb="3" eb="5">
      <t>ヨウシキ</t>
    </rPh>
    <phoneticPr fontId="3"/>
  </si>
  <si>
    <t>　</t>
    <phoneticPr fontId="3"/>
  </si>
  <si>
    <t>◆地場産品類型</t>
    <phoneticPr fontId="3"/>
  </si>
  <si>
    <t>平成31年総務省告示第179号第５条に掲げる地場産品基準</t>
    <phoneticPr fontId="3"/>
  </si>
  <si>
    <t>回答欄Ａ</t>
    <rPh sb="0" eb="2">
      <t>カイトウ</t>
    </rPh>
    <rPh sb="2" eb="3">
      <t>ラン</t>
    </rPh>
    <phoneticPr fontId="3"/>
  </si>
  <si>
    <t>回答欄Ｂ</t>
    <rPh sb="0" eb="2">
      <t>カイトウ</t>
    </rPh>
    <rPh sb="2" eb="3">
      <t>ラン</t>
    </rPh>
    <phoneticPr fontId="3"/>
  </si>
  <si>
    <t>回答欄Ｃ</t>
    <rPh sb="0" eb="2">
      <t>カイトウ</t>
    </rPh>
    <rPh sb="2" eb="3">
      <t>ラン</t>
    </rPh>
    <phoneticPr fontId="3"/>
  </si>
  <si>
    <t>１号</t>
    <rPh sb="1" eb="2">
      <t>ゴウ</t>
    </rPh>
    <phoneticPr fontId="3"/>
  </si>
  <si>
    <t>当該地方団体の区域内において生産されたものであること。</t>
    <phoneticPr fontId="3"/>
  </si>
  <si>
    <t>区域内で行われている生産の内容（栽培、繁殖、肥育、養殖、水揚げ等）
※加工品は２号または３号で記述すること</t>
    <rPh sb="10" eb="12">
      <t>セイサン</t>
    </rPh>
    <rPh sb="13" eb="15">
      <t>ナイヨウ</t>
    </rPh>
    <rPh sb="19" eb="21">
      <t>ハンショク</t>
    </rPh>
    <rPh sb="25" eb="27">
      <t>ヨウショク</t>
    </rPh>
    <rPh sb="28" eb="30">
      <t>ミズア</t>
    </rPh>
    <rPh sb="35" eb="38">
      <t>カコウヒン</t>
    </rPh>
    <rPh sb="40" eb="41">
      <t>ゴウ</t>
    </rPh>
    <rPh sb="44" eb="46">
      <t>サンゴウ</t>
    </rPh>
    <rPh sb="47" eb="49">
      <t>キジュツ</t>
    </rPh>
    <phoneticPr fontId="3"/>
  </si>
  <si>
    <t>－</t>
    <phoneticPr fontId="3"/>
  </si>
  <si>
    <t>２号</t>
    <rPh sb="1" eb="2">
      <t>ゴウ</t>
    </rPh>
    <phoneticPr fontId="3"/>
  </si>
  <si>
    <t>当該地方団体の区域内において返礼品等の原材料の主要な部分が生産されたものであること。</t>
    <phoneticPr fontId="3"/>
  </si>
  <si>
    <t>当該返礼品等の主な原材料のうち、区域内で生産された原材料名</t>
    <rPh sb="0" eb="2">
      <t>トウガイ</t>
    </rPh>
    <rPh sb="2" eb="5">
      <t>ヘンレイヒン</t>
    </rPh>
    <rPh sb="5" eb="6">
      <t>トウ</t>
    </rPh>
    <rPh sb="7" eb="8">
      <t>オモ</t>
    </rPh>
    <rPh sb="9" eb="12">
      <t>ゲンザイリョウ</t>
    </rPh>
    <rPh sb="28" eb="29">
      <t>メイ</t>
    </rPh>
    <phoneticPr fontId="3"/>
  </si>
  <si>
    <t>当該返礼品等の主な原材料のうち、区域外で生産された原材料名</t>
    <rPh sb="5" eb="6">
      <t>トウ</t>
    </rPh>
    <rPh sb="7" eb="8">
      <t>オモ</t>
    </rPh>
    <rPh sb="18" eb="19">
      <t>ガイ</t>
    </rPh>
    <rPh sb="28" eb="29">
      <t>メイ</t>
    </rPh>
    <phoneticPr fontId="3"/>
  </si>
  <si>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3"/>
  </si>
  <si>
    <t>３号</t>
    <rPh sb="1" eb="2">
      <t>ゴウ</t>
    </rPh>
    <phoneticPr fontId="3"/>
  </si>
  <si>
    <t>当該地方団体の区域内において返礼品等の製造、加工その他の工程のうち主要な部分を行うことにより相応の付加価値が生じているものであること。</t>
    <phoneticPr fontId="3"/>
  </si>
  <si>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3"/>
  </si>
  <si>
    <t>区域外で行われている工程の詳細</t>
    <rPh sb="13" eb="15">
      <t>ショウサイ</t>
    </rPh>
    <phoneticPr fontId="3"/>
  </si>
  <si>
    <t>返礼品等の付加価値のうち区域内で行われている工程（回答欄A）によるものの割合とその算出方法（当該割合が全体の価値の半分を一定程度以上上回るといえる理由を説明すること）</t>
    <rPh sb="54" eb="56">
      <t>カチ</t>
    </rPh>
    <phoneticPr fontId="3"/>
  </si>
  <si>
    <t>３号イ（熟成肉）</t>
    <rPh sb="1" eb="2">
      <t>ゴウ</t>
    </rPh>
    <rPh sb="4" eb="7">
      <t>ジュクセイニク</t>
    </rPh>
    <phoneticPr fontId="3"/>
  </si>
  <si>
    <t>地場産品基準第３号イに規定する、当該地方団体の属する都道府県の区域内において生産された食肉を原材料として、当該地方団体の区域内において熟成したもの。</t>
    <phoneticPr fontId="3"/>
  </si>
  <si>
    <t>肉が生産（飼養）された都道府県名</t>
    <rPh sb="0" eb="1">
      <t>ニク</t>
    </rPh>
    <rPh sb="2" eb="4">
      <t>シヨウ</t>
    </rPh>
    <rPh sb="5" eb="7">
      <t>シヨウ</t>
    </rPh>
    <rPh sb="11" eb="15">
      <t>トドウフケン</t>
    </rPh>
    <rPh sb="15" eb="16">
      <t>メイ</t>
    </rPh>
    <phoneticPr fontId="3"/>
  </si>
  <si>
    <t>区域内で行われている熟成工程の詳細</t>
    <rPh sb="0" eb="3">
      <t>クイキナイ</t>
    </rPh>
    <rPh sb="4" eb="5">
      <t>オコナ</t>
    </rPh>
    <rPh sb="10" eb="12">
      <t>ジュクセイ</t>
    </rPh>
    <rPh sb="12" eb="14">
      <t>コウテイ</t>
    </rPh>
    <rPh sb="15" eb="17">
      <t>ショウサイ</t>
    </rPh>
    <phoneticPr fontId="3"/>
  </si>
  <si>
    <t>返礼品等の付加価値のうち区域内で行われている熟成工程（回答欄B）によるものの割合とその算出方法（当該割合が全体の価値の半分を一定程度以上上回るといえる理由を説明すること）</t>
    <rPh sb="56" eb="58">
      <t>カチ</t>
    </rPh>
    <phoneticPr fontId="3"/>
  </si>
  <si>
    <t>3イ（熟成肉）</t>
    <phoneticPr fontId="3"/>
  </si>
  <si>
    <t>３号イ（精米）</t>
    <rPh sb="1" eb="2">
      <t>ゴウ</t>
    </rPh>
    <rPh sb="4" eb="6">
      <t>セイマイ</t>
    </rPh>
    <phoneticPr fontId="3"/>
  </si>
  <si>
    <t>地場産品基準第３号イに規定する、当該地方団体の属する都道府県の区域内において生産された玄米を原材料として、当該地方団体の区域内において精白したもの。</t>
    <phoneticPr fontId="3"/>
  </si>
  <si>
    <t>米が生産（栽培）された都道府県名</t>
    <rPh sb="0" eb="1">
      <t>コメ</t>
    </rPh>
    <rPh sb="2" eb="4">
      <t>セイサン</t>
    </rPh>
    <rPh sb="5" eb="7">
      <t>サイバイ</t>
    </rPh>
    <rPh sb="11" eb="15">
      <t>トドウフケン</t>
    </rPh>
    <rPh sb="15" eb="16">
      <t>メイ</t>
    </rPh>
    <phoneticPr fontId="3"/>
  </si>
  <si>
    <t>区域内で行われている精米工程の詳細</t>
    <rPh sb="0" eb="3">
      <t>クイキナイ</t>
    </rPh>
    <rPh sb="4" eb="5">
      <t>オコナ</t>
    </rPh>
    <rPh sb="10" eb="12">
      <t>セイマイ</t>
    </rPh>
    <rPh sb="12" eb="14">
      <t>コウテイ</t>
    </rPh>
    <rPh sb="15" eb="17">
      <t>ショウサイ</t>
    </rPh>
    <phoneticPr fontId="3"/>
  </si>
  <si>
    <t>返礼品等の付加価値のうち区域内で行われている精米工程（回答欄B）によるものの割合とその算出方法（当該割合が全体の価値の半分を一定程度以上上回るといえる理由を説明すること）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3" eb="47">
      <t>サンシュツホウホウ</t>
    </rPh>
    <rPh sb="48" eb="50">
      <t>トウガイ</t>
    </rPh>
    <rPh sb="50" eb="52">
      <t>ワリアイ</t>
    </rPh>
    <rPh sb="53" eb="55">
      <t>ゼンタイ</t>
    </rPh>
    <rPh sb="56" eb="58">
      <t>カチ</t>
    </rPh>
    <rPh sb="59" eb="61">
      <t>ハンブン</t>
    </rPh>
    <rPh sb="62" eb="64">
      <t>イッテイ</t>
    </rPh>
    <rPh sb="64" eb="66">
      <t>テイド</t>
    </rPh>
    <rPh sb="66" eb="68">
      <t>イジョウ</t>
    </rPh>
    <rPh sb="68" eb="70">
      <t>ウワマワ</t>
    </rPh>
    <rPh sb="75" eb="77">
      <t>リユウ</t>
    </rPh>
    <rPh sb="78" eb="80">
      <t>セツメイ</t>
    </rPh>
    <phoneticPr fontId="3"/>
  </si>
  <si>
    <t>3イ（精米）</t>
    <phoneticPr fontId="3"/>
  </si>
  <si>
    <t>３号ロ（企画立案）</t>
    <phoneticPr fontId="3"/>
  </si>
  <si>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3"/>
  </si>
  <si>
    <t>区域内で行われている工程（企画立案等）の詳細</t>
    <rPh sb="13" eb="15">
      <t>キカク</t>
    </rPh>
    <rPh sb="15" eb="17">
      <t>リツアン</t>
    </rPh>
    <rPh sb="17" eb="18">
      <t>トウ</t>
    </rPh>
    <phoneticPr fontId="3"/>
  </si>
  <si>
    <t>区域外（製造地など）で行われている工程の詳細</t>
    <rPh sb="4" eb="6">
      <t>セイゾウ</t>
    </rPh>
    <rPh sb="6" eb="7">
      <t>チ</t>
    </rPh>
    <phoneticPr fontId="3"/>
  </si>
  <si>
    <t>・区域内で行われている企画立案の工程（回答欄A）によるものの割合（事業者からの証明をＰＤＦも提出）
・左記の工程（回答欄B）を行っている地方団体では当該返礼品等が提供されていない旨</t>
    <rPh sb="30" eb="32">
      <t>ワリアイ</t>
    </rPh>
    <rPh sb="51" eb="53">
      <t>サキ</t>
    </rPh>
    <rPh sb="54" eb="56">
      <t>コウテイ</t>
    </rPh>
    <rPh sb="57" eb="59">
      <t>カイトウ</t>
    </rPh>
    <rPh sb="59" eb="60">
      <t>ラン</t>
    </rPh>
    <rPh sb="63" eb="64">
      <t>オコナ</t>
    </rPh>
    <rPh sb="68" eb="70">
      <t>チホウ</t>
    </rPh>
    <rPh sb="70" eb="72">
      <t>ダンタイ</t>
    </rPh>
    <rPh sb="74" eb="76">
      <t>トウガイ</t>
    </rPh>
    <rPh sb="76" eb="78">
      <t>ヘンレイ</t>
    </rPh>
    <rPh sb="78" eb="79">
      <t>ヒン</t>
    </rPh>
    <rPh sb="79" eb="80">
      <t>トウ</t>
    </rPh>
    <rPh sb="81" eb="83">
      <t>テイキョウ</t>
    </rPh>
    <rPh sb="89" eb="90">
      <t>ムネ</t>
    </rPh>
    <phoneticPr fontId="3"/>
  </si>
  <si>
    <t>3ロ（企画立案）</t>
    <phoneticPr fontId="3"/>
  </si>
  <si>
    <t>４号</t>
    <rPh sb="1" eb="2">
      <t>ゴウ</t>
    </rPh>
    <phoneticPr fontId="3"/>
  </si>
  <si>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3"/>
  </si>
  <si>
    <t>区域内で行われている生産の内容（栽培、繁殖、肥育、養殖、水揚げ等）
※加工品は原則非該当</t>
    <rPh sb="10" eb="12">
      <t>セイサン</t>
    </rPh>
    <rPh sb="13" eb="15">
      <t>ナイヨウ</t>
    </rPh>
    <rPh sb="19" eb="21">
      <t>ハンショク</t>
    </rPh>
    <rPh sb="25" eb="27">
      <t>ヨウショク</t>
    </rPh>
    <phoneticPr fontId="3"/>
  </si>
  <si>
    <t>流通構造上、混在が避けられない理由</t>
    <phoneticPr fontId="3"/>
  </si>
  <si>
    <t>混在する可能性のある地方団体名</t>
    <phoneticPr fontId="3"/>
  </si>
  <si>
    <t>５号</t>
    <rPh sb="1" eb="2">
      <t>ゴウ</t>
    </rPh>
    <phoneticPr fontId="3"/>
  </si>
  <si>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3"/>
  </si>
  <si>
    <t>当該地方団体の広報のために作成されたオリジナルグッズ等である旨</t>
    <rPh sb="4" eb="6">
      <t>ダンタイ</t>
    </rPh>
    <rPh sb="7" eb="9">
      <t>コウホウ</t>
    </rPh>
    <rPh sb="13" eb="15">
      <t>サクセイ</t>
    </rPh>
    <rPh sb="26" eb="27">
      <t>トウ</t>
    </rPh>
    <rPh sb="30" eb="31">
      <t>ムネ</t>
    </rPh>
    <phoneticPr fontId="3"/>
  </si>
  <si>
    <t>当該地方団体独自の返礼品等であることが明白な理由</t>
    <rPh sb="12" eb="13">
      <t>トウ</t>
    </rPh>
    <phoneticPr fontId="3"/>
  </si>
  <si>
    <t>返礼品等の形状、名称、その他の特徴が把握でき、回答欄Ｂの明白性が分かる資料をＰＤＦで提出</t>
    <rPh sb="0" eb="3">
      <t>ヘンレイヒン</t>
    </rPh>
    <rPh sb="3" eb="4">
      <t>トウ</t>
    </rPh>
    <rPh sb="5" eb="7">
      <t>ケイジョウ</t>
    </rPh>
    <rPh sb="8" eb="10">
      <t>メイショウ</t>
    </rPh>
    <rPh sb="13" eb="14">
      <t>タ</t>
    </rPh>
    <rPh sb="15" eb="17">
      <t>トクチョウ</t>
    </rPh>
    <rPh sb="18" eb="20">
      <t>ハアク</t>
    </rPh>
    <rPh sb="23" eb="26">
      <t>カイトウラン</t>
    </rPh>
    <rPh sb="28" eb="31">
      <t>メイハクセイ</t>
    </rPh>
    <rPh sb="32" eb="33">
      <t>ワ</t>
    </rPh>
    <rPh sb="35" eb="37">
      <t>シリョウ</t>
    </rPh>
    <rPh sb="42" eb="44">
      <t>テイシュツ</t>
    </rPh>
    <phoneticPr fontId="3"/>
  </si>
  <si>
    <t>６号</t>
    <rPh sb="1" eb="2">
      <t>ゴウ</t>
    </rPh>
    <phoneticPr fontId="3"/>
  </si>
  <si>
    <t>前各号に該当する返礼品等と当該返礼品等に附帯するものとを合わせて提供するものであって、当該返礼品等の価値が当該提供するものの価値全体の七割以上であること。</t>
    <phoneticPr fontId="3"/>
  </si>
  <si>
    <t>地場産品について、該当する地場産品基準の類型(1～5号)及びその該当理由</t>
    <rPh sb="34" eb="36">
      <t>リユウ</t>
    </rPh>
    <phoneticPr fontId="3"/>
  </si>
  <si>
    <t>地場産品と地場産品以外のものの附帯関係</t>
    <phoneticPr fontId="3"/>
  </si>
  <si>
    <t>・調達費用のうち地場産品に係る費用
・調達費用のうち附帯品に係る費用
・地場産品の割合（要7割以上）</t>
    <phoneticPr fontId="3"/>
  </si>
  <si>
    <t>７号</t>
    <rPh sb="1" eb="2">
      <t>ゴウ</t>
    </rPh>
    <phoneticPr fontId="3"/>
  </si>
  <si>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3"/>
  </si>
  <si>
    <t>・役務が提供される施設名等
・（区域外での役務の提供が含まれる場合）提供される所在地</t>
    <rPh sb="11" eb="12">
      <t>メイ</t>
    </rPh>
    <rPh sb="12" eb="13">
      <t>トウ</t>
    </rPh>
    <phoneticPr fontId="3"/>
  </si>
  <si>
    <t>役務の内容
※区域内で提供されていても全国各地で同様の役務が提供されているなど、地域との関連性が希薄なものは７号役務に該当しません。</t>
    <phoneticPr fontId="3"/>
  </si>
  <si>
    <t>役務の内容が当該地方団体と相当程度関連性がある（区域外の同種の役務では代替できない）といえる理由</t>
    <phoneticPr fontId="3"/>
  </si>
  <si>
    <t>７号の２（宿泊）</t>
    <rPh sb="1" eb="2">
      <t>ゴウ</t>
    </rPh>
    <rPh sb="5" eb="7">
      <t>シュクハク</t>
    </rPh>
    <phoneticPr fontId="3"/>
  </si>
  <si>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3"/>
  </si>
  <si>
    <t>役務が提供される施設名･所在地</t>
    <rPh sb="10" eb="11">
      <t>メイ</t>
    </rPh>
    <rPh sb="12" eb="15">
      <t>ショザイチ</t>
    </rPh>
    <phoneticPr fontId="3"/>
  </si>
  <si>
    <t>当該地方団体の区域内に所在する宿泊施設であって、当該地方団体が属する都道府県の区域内においてのみ宿泊施設の運営を行う者が運営する旨</t>
    <rPh sb="64" eb="65">
      <t>ムネ</t>
    </rPh>
    <phoneticPr fontId="3"/>
  </si>
  <si>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3"/>
  </si>
  <si>
    <t>7の2（宿泊）</t>
    <phoneticPr fontId="3"/>
  </si>
  <si>
    <t>７号の３イ
五万以下（宿泊）</t>
    <rPh sb="6" eb="7">
      <t>ゴ</t>
    </rPh>
    <phoneticPr fontId="3"/>
  </si>
  <si>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3"/>
  </si>
  <si>
    <t>役務が提供される施設名･所在地</t>
    <phoneticPr fontId="3"/>
  </si>
  <si>
    <t>１人１泊あたりの調達費用の額</t>
    <rPh sb="1" eb="2">
      <t>ニン</t>
    </rPh>
    <phoneticPr fontId="3"/>
  </si>
  <si>
    <t>－</t>
  </si>
  <si>
    <t>7の3イ（宿泊 五万以下）</t>
    <phoneticPr fontId="3"/>
  </si>
  <si>
    <t>７号の３ロ
該当地域（宿泊）</t>
    <rPh sb="6" eb="8">
      <t>ガイトウ</t>
    </rPh>
    <rPh sb="8" eb="10">
      <t>チイキ</t>
    </rPh>
    <phoneticPr fontId="3"/>
  </si>
  <si>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3"/>
  </si>
  <si>
    <t>役務が提供される施設名･所在地</t>
  </si>
  <si>
    <t>・特定非常災害発生日
・災害救助法が適用されたことが判る旨</t>
    <phoneticPr fontId="3"/>
  </si>
  <si>
    <t>7の3ロ（宿泊 該当地域）</t>
    <phoneticPr fontId="3"/>
  </si>
  <si>
    <t>７号の４（電気）</t>
    <rPh sb="1" eb="2">
      <t>ゴウ</t>
    </rPh>
    <rPh sb="5" eb="7">
      <t>デンキ</t>
    </rPh>
    <phoneticPr fontId="3"/>
  </si>
  <si>
    <t>当該地方団体の区域内において地域のエネルギー源により発電された電気であること。</t>
    <phoneticPr fontId="3"/>
  </si>
  <si>
    <t>区域内で発電された電気であることが判る旨</t>
    <phoneticPr fontId="3"/>
  </si>
  <si>
    <t>地域のエネルギー源の種類（太陽光、バイオマス、地熱等）</t>
    <phoneticPr fontId="3"/>
  </si>
  <si>
    <t>・当該電気の提供事業者名
・返礼品等として提供する電気の総量が当該電気に係る区域内の発電量の範囲内となっている旨</t>
    <rPh sb="4" eb="6">
      <t>テイキョウ</t>
    </rPh>
    <rPh sb="9" eb="11">
      <t>バショ</t>
    </rPh>
    <rPh sb="17" eb="18">
      <t>トウ</t>
    </rPh>
    <phoneticPr fontId="3"/>
  </si>
  <si>
    <t>7の4（電気）</t>
    <phoneticPr fontId="3"/>
  </si>
  <si>
    <t>８号イ</t>
    <rPh sb="1" eb="2">
      <t>ゴウ</t>
    </rPh>
    <phoneticPr fontId="3"/>
  </si>
  <si>
    <t>市区町村が近隣の他の市区町村と共同でこれらの市区町村の区域内において前各号のいずれかに該当するものを共通の返礼品等とするもの</t>
    <phoneticPr fontId="3"/>
  </si>
  <si>
    <t>当該返礼品等を共通して提供する市区町村名全て</t>
    <rPh sb="5" eb="6">
      <t>トウ</t>
    </rPh>
    <rPh sb="7" eb="9">
      <t>キョウツウ</t>
    </rPh>
    <rPh sb="11" eb="13">
      <t>テイキョウ</t>
    </rPh>
    <rPh sb="15" eb="17">
      <t>シク</t>
    </rPh>
    <rPh sb="17" eb="19">
      <t>チョウソン</t>
    </rPh>
    <rPh sb="19" eb="20">
      <t>メイ</t>
    </rPh>
    <rPh sb="20" eb="21">
      <t>スベ</t>
    </rPh>
    <phoneticPr fontId="3"/>
  </si>
  <si>
    <t>当該返礼品等が該当する地場産品基準の類型（1～7号の4）及び当該類型で回答することとなっている内容すべて</t>
    <rPh sb="0" eb="2">
      <t>トウガイ</t>
    </rPh>
    <rPh sb="2" eb="5">
      <t>ヘンレイヒン</t>
    </rPh>
    <rPh sb="5" eb="6">
      <t>トウ</t>
    </rPh>
    <rPh sb="7" eb="9">
      <t>ガイトウ</t>
    </rPh>
    <rPh sb="11" eb="13">
      <t>ジバ</t>
    </rPh>
    <rPh sb="13" eb="15">
      <t>サンピン</t>
    </rPh>
    <rPh sb="15" eb="17">
      <t>キジュン</t>
    </rPh>
    <rPh sb="18" eb="20">
      <t>ルイケイ</t>
    </rPh>
    <rPh sb="24" eb="25">
      <t>ゴウ</t>
    </rPh>
    <rPh sb="28" eb="29">
      <t>オヨ</t>
    </rPh>
    <rPh sb="30" eb="32">
      <t>トウガイ</t>
    </rPh>
    <rPh sb="32" eb="34">
      <t>ルイケイ</t>
    </rPh>
    <rPh sb="35" eb="37">
      <t>カイトウ</t>
    </rPh>
    <rPh sb="47" eb="49">
      <t>ナイヨウ</t>
    </rPh>
    <phoneticPr fontId="3"/>
  </si>
  <si>
    <t>共通の返礼品等を提供するにあたって各団体の同意を得ている旨
※申請時点で全団体の同意を得ている必要があります。</t>
    <rPh sb="6" eb="7">
      <t>トウ</t>
    </rPh>
    <rPh sb="17" eb="18">
      <t>カク</t>
    </rPh>
    <rPh sb="18" eb="20">
      <t>ダンタイ</t>
    </rPh>
    <rPh sb="21" eb="23">
      <t>ドウイ</t>
    </rPh>
    <rPh sb="24" eb="25">
      <t>エ</t>
    </rPh>
    <rPh sb="28" eb="29">
      <t>ムネ</t>
    </rPh>
    <phoneticPr fontId="3"/>
  </si>
  <si>
    <t>８号ロ</t>
    <rPh sb="1" eb="2">
      <t>ゴウ</t>
    </rPh>
    <phoneticPr fontId="3"/>
  </si>
  <si>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3"/>
  </si>
  <si>
    <t>当該返礼品等を共通して提供する都道府県名および市区町村名全て</t>
    <rPh sb="5" eb="6">
      <t>トウ</t>
    </rPh>
    <rPh sb="15" eb="19">
      <t>トドウフケン</t>
    </rPh>
    <rPh sb="19" eb="20">
      <t>メイ</t>
    </rPh>
    <phoneticPr fontId="3"/>
  </si>
  <si>
    <t>当該返礼品等が該当する地場産品基準の類型（1～7号の4）及び当該類型で回答することとなっている内容すべて</t>
    <rPh sb="5" eb="6">
      <t>トウ</t>
    </rPh>
    <phoneticPr fontId="3"/>
  </si>
  <si>
    <t>共通の返礼品等を提供するにあたって各団体の同意を得ている旨</t>
    <rPh sb="6" eb="7">
      <t>トウ</t>
    </rPh>
    <phoneticPr fontId="3"/>
  </si>
  <si>
    <t>８号ハ</t>
    <rPh sb="1" eb="2">
      <t>ゴウ</t>
    </rPh>
    <phoneticPr fontId="3"/>
  </si>
  <si>
    <t>都道府県が当該都道府県の区域内の複数の市区町村において地域資源として相当程度認識されている物品及び当該市区町村を認定し、当該物品を当該市区町村がそれぞれ返礼品等とするもの</t>
    <phoneticPr fontId="3"/>
  </si>
  <si>
    <t>認定地域資源名</t>
    <rPh sb="0" eb="2">
      <t>ニンテイ</t>
    </rPh>
    <rPh sb="2" eb="4">
      <t>チイキ</t>
    </rPh>
    <rPh sb="4" eb="6">
      <t>シゲン</t>
    </rPh>
    <rPh sb="6" eb="7">
      <t>メイ</t>
    </rPh>
    <phoneticPr fontId="3"/>
  </si>
  <si>
    <t>９号</t>
    <rPh sb="1" eb="2">
      <t>ゴウ</t>
    </rPh>
    <phoneticPr fontId="3"/>
  </si>
  <si>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3"/>
  </si>
  <si>
    <t>災害の名称及び発生時期</t>
    <rPh sb="5" eb="6">
      <t>オヨ</t>
    </rPh>
    <rPh sb="7" eb="9">
      <t>ハッセイ</t>
    </rPh>
    <rPh sb="9" eb="11">
      <t>ジキ</t>
    </rPh>
    <phoneticPr fontId="3"/>
  </si>
  <si>
    <t>災害により提供ができなくなった返礼品等の概要（品目名、当該返礼品等が被災前に該当していた地場産品基準の類型及び該当理由）</t>
    <rPh sb="18" eb="19">
      <t>トウ</t>
    </rPh>
    <rPh sb="20" eb="22">
      <t>ガイヨウ</t>
    </rPh>
    <rPh sb="23" eb="26">
      <t>ヒンモクメイ</t>
    </rPh>
    <rPh sb="27" eb="29">
      <t>トウガイ</t>
    </rPh>
    <rPh sb="29" eb="32">
      <t>ヘンレイヒン</t>
    </rPh>
    <rPh sb="32" eb="33">
      <t>トウ</t>
    </rPh>
    <rPh sb="34" eb="36">
      <t>ヒサイ</t>
    </rPh>
    <rPh sb="36" eb="37">
      <t>マエ</t>
    </rPh>
    <rPh sb="38" eb="40">
      <t>ガイトウ</t>
    </rPh>
    <rPh sb="44" eb="50">
      <t>ジバサンピンキジュン</t>
    </rPh>
    <rPh sb="51" eb="53">
      <t>ルイケイ</t>
    </rPh>
    <rPh sb="53" eb="54">
      <t>オヨ</t>
    </rPh>
    <rPh sb="55" eb="57">
      <t>ガイトウ</t>
    </rPh>
    <rPh sb="57" eb="59">
      <t>リユウ</t>
    </rPh>
    <phoneticPr fontId="3"/>
  </si>
  <si>
    <t>・代替品の詳細（品目名、生産地等）
・代替品といえる理由</t>
    <rPh sb="1" eb="4">
      <t>ダイタイヒン</t>
    </rPh>
    <rPh sb="5" eb="7">
      <t>ショウサイ</t>
    </rPh>
    <rPh sb="8" eb="11">
      <t>ヒンモクメイ</t>
    </rPh>
    <rPh sb="12" eb="15">
      <t>セイサンチ</t>
    </rPh>
    <rPh sb="15" eb="16">
      <t>トウ</t>
    </rPh>
    <phoneticPr fontId="3"/>
  </si>
  <si>
    <t>99号</t>
    <rPh sb="2" eb="3">
      <t>ゴウ</t>
    </rPh>
    <phoneticPr fontId="3"/>
  </si>
  <si>
    <t>前各号のいずれかに該当する返礼品等とのみ交換させるために提供するものであること。（告示第５条柱書き）（例：○○pay商品券、△△Pay）</t>
    <phoneticPr fontId="3"/>
  </si>
  <si>
    <t>交換できるものの概要
※交換できるもののうち、本シートに記載のないものは、「入力用(99号)」シートに記載。</t>
    <rPh sb="0" eb="2">
      <t>コウカン</t>
    </rPh>
    <rPh sb="8" eb="10">
      <t>ガイヨウ</t>
    </rPh>
    <rPh sb="38" eb="41">
      <t>ニュウリョクヨウ</t>
    </rPh>
    <rPh sb="44" eb="45">
      <t>ゴウ</t>
    </rPh>
    <phoneticPr fontId="3"/>
  </si>
  <si>
    <t>地場産品以外のものと交換されないことの担保方法</t>
    <rPh sb="21" eb="23">
      <t>ホウホウ</t>
    </rPh>
    <phoneticPr fontId="3"/>
  </si>
  <si>
    <t>民間事業者が提供するふるさと納税用のプラットフォームサービスを経由して返礼品等を提供するもの（例：○○pay商品券、△△Pay）である場合は、当該事業者名及び当該サービス名</t>
    <phoneticPr fontId="3"/>
  </si>
  <si>
    <t>資料 【ふるさと納税に係る指定制度＿地場産品基準】</t>
    <rPh sb="0" eb="2">
      <t>シリョウ</t>
    </rPh>
    <rPh sb="11" eb="12">
      <t>カカ</t>
    </rPh>
    <rPh sb="13" eb="15">
      <t>シテイ</t>
    </rPh>
    <rPh sb="15" eb="17">
      <t>セイド</t>
    </rPh>
    <phoneticPr fontId="3"/>
  </si>
  <si>
    <r>
      <t>◆該当類型ごとの記載内容一覧表　</t>
    </r>
    <r>
      <rPr>
        <sz val="16"/>
        <color rgb="FFFF0000"/>
        <rFont val="ＭＳ Ｐゴシック"/>
        <family val="3"/>
        <charset val="128"/>
        <scheme val="minor"/>
      </rPr>
      <t>※総務省への申請時に各欄の項目が必要となります。</t>
    </r>
    <rPh sb="17" eb="20">
      <t>ソウムショウ</t>
    </rPh>
    <rPh sb="22" eb="24">
      <t>シンセイ</t>
    </rPh>
    <rPh sb="24" eb="25">
      <t>ジ</t>
    </rPh>
    <rPh sb="26" eb="27">
      <t>カク</t>
    </rPh>
    <rPh sb="27" eb="28">
      <t>ラン</t>
    </rPh>
    <rPh sb="29" eb="31">
      <t>コウモク</t>
    </rPh>
    <rPh sb="32" eb="34">
      <t>ヒツヨウ</t>
    </rPh>
    <phoneticPr fontId="3"/>
  </si>
  <si>
    <t>2号：区域内原材料・5割以上</t>
    <rPh sb="6" eb="9">
      <t>ゲンザイリョウ</t>
    </rPh>
    <rPh sb="11" eb="14">
      <t>ワリイジョウ</t>
    </rPh>
    <phoneticPr fontId="3"/>
  </si>
  <si>
    <t>1号：区域内生産・10割（加工がある場合は2号または3号）</t>
    <rPh sb="1" eb="2">
      <t>ゴウ</t>
    </rPh>
    <rPh sb="3" eb="6">
      <t>クイキナイ</t>
    </rPh>
    <rPh sb="6" eb="8">
      <t>セイサン</t>
    </rPh>
    <rPh sb="11" eb="12">
      <t>ワリ</t>
    </rPh>
    <rPh sb="13" eb="15">
      <t>カコウ</t>
    </rPh>
    <rPh sb="18" eb="20">
      <t>バアイ</t>
    </rPh>
    <phoneticPr fontId="3"/>
  </si>
  <si>
    <t>3号：区域内加工・付加価値5割以上</t>
    <rPh sb="6" eb="8">
      <t>カコウ</t>
    </rPh>
    <rPh sb="9" eb="11">
      <t>フカ</t>
    </rPh>
    <rPh sb="11" eb="13">
      <t>カチ</t>
    </rPh>
    <rPh sb="14" eb="17">
      <t>ワリイジョウ</t>
    </rPh>
    <phoneticPr fontId="3"/>
  </si>
  <si>
    <t>3号イ（熟成肉）：県内産肉を使用し区域内で熟成</t>
    <rPh sb="4" eb="6">
      <t>ジュクセイ</t>
    </rPh>
    <rPh sb="6" eb="7">
      <t>ニク</t>
    </rPh>
    <rPh sb="9" eb="11">
      <t>ケンナイ</t>
    </rPh>
    <rPh sb="11" eb="12">
      <t>サン</t>
    </rPh>
    <rPh sb="12" eb="13">
      <t>ニク</t>
    </rPh>
    <rPh sb="14" eb="16">
      <t>シヨウ</t>
    </rPh>
    <rPh sb="21" eb="23">
      <t>ジュクセイ</t>
    </rPh>
    <phoneticPr fontId="3"/>
  </si>
  <si>
    <t>3号イ（精米）：県内産玄米を区域内で精白</t>
    <rPh sb="4" eb="6">
      <t>セイマイ</t>
    </rPh>
    <rPh sb="8" eb="10">
      <t>ケンナイ</t>
    </rPh>
    <rPh sb="10" eb="11">
      <t>サン</t>
    </rPh>
    <phoneticPr fontId="3"/>
  </si>
  <si>
    <t>3号ロ（企画立案）：製品の企画立案（価値5割以上+証明必要）</t>
    <rPh sb="10" eb="12">
      <t>セイヒン</t>
    </rPh>
    <rPh sb="13" eb="15">
      <t>キカク</t>
    </rPh>
    <rPh sb="15" eb="17">
      <t>リツアン</t>
    </rPh>
    <rPh sb="21" eb="22">
      <t>ワリ</t>
    </rPh>
    <rPh sb="22" eb="24">
      <t>イジョウ</t>
    </rPh>
    <rPh sb="27" eb="29">
      <t>ヒツヨウ</t>
    </rPh>
    <phoneticPr fontId="3"/>
  </si>
  <si>
    <t>4号：区域内生産+近隣自治体と混在</t>
    <rPh sb="3" eb="6">
      <t>クイキナイ</t>
    </rPh>
    <rPh sb="6" eb="8">
      <t>セイサン</t>
    </rPh>
    <rPh sb="9" eb="11">
      <t>キンリン</t>
    </rPh>
    <rPh sb="11" eb="14">
      <t>ジチタイ</t>
    </rPh>
    <rPh sb="15" eb="17">
      <t>コンザイ</t>
    </rPh>
    <phoneticPr fontId="3"/>
  </si>
  <si>
    <t>5号：キャラクターグッズ・オリジナルグッズ等</t>
    <rPh sb="21" eb="22">
      <t>トウ</t>
    </rPh>
    <phoneticPr fontId="3"/>
  </si>
  <si>
    <t>6号：セット品7割以上</t>
    <rPh sb="6" eb="7">
      <t>ヒン</t>
    </rPh>
    <rPh sb="8" eb="11">
      <t>ワリイジョウ</t>
    </rPh>
    <phoneticPr fontId="3"/>
  </si>
  <si>
    <t>7号：コト・サービス</t>
    <phoneticPr fontId="3"/>
  </si>
  <si>
    <t>7号の2（宿泊）：区域内に所在する宿泊施設</t>
    <rPh sb="9" eb="12">
      <t>クイキナイ</t>
    </rPh>
    <rPh sb="13" eb="15">
      <t>ショザイ</t>
    </rPh>
    <rPh sb="17" eb="19">
      <t>シュクハク</t>
    </rPh>
    <rPh sb="19" eb="21">
      <t>シセツ</t>
    </rPh>
    <phoneticPr fontId="3"/>
  </si>
  <si>
    <t>7号の4（電気）：区域内で発電された電気</t>
    <phoneticPr fontId="3"/>
  </si>
  <si>
    <t>8号イ：共通返礼品（近隣市区町村）</t>
    <rPh sb="4" eb="6">
      <t>キョウツウ</t>
    </rPh>
    <rPh sb="6" eb="8">
      <t>ヘンレイ</t>
    </rPh>
    <rPh sb="8" eb="9">
      <t>ヒン</t>
    </rPh>
    <rPh sb="10" eb="12">
      <t>キンリン</t>
    </rPh>
    <rPh sb="12" eb="14">
      <t>シク</t>
    </rPh>
    <rPh sb="14" eb="16">
      <t>チョウソン</t>
    </rPh>
    <phoneticPr fontId="3"/>
  </si>
  <si>
    <t>8号ロ：共通返礼品（都道府県）</t>
    <rPh sb="4" eb="6">
      <t>キョウツウ</t>
    </rPh>
    <rPh sb="6" eb="8">
      <t>ヘンレイ</t>
    </rPh>
    <rPh sb="8" eb="9">
      <t>ヒン</t>
    </rPh>
    <rPh sb="10" eb="14">
      <t>トドウフケン</t>
    </rPh>
    <phoneticPr fontId="3"/>
  </si>
  <si>
    <t>8号ハ：共通返礼品（地域資源）</t>
    <rPh sb="4" eb="6">
      <t>キョウツウ</t>
    </rPh>
    <rPh sb="6" eb="8">
      <t>ヘンレイ</t>
    </rPh>
    <rPh sb="8" eb="9">
      <t>ヒン</t>
    </rPh>
    <rPh sb="10" eb="12">
      <t>チイキ</t>
    </rPh>
    <rPh sb="12" eb="14">
      <t>シゲン</t>
    </rPh>
    <phoneticPr fontId="3"/>
  </si>
  <si>
    <t>9号：災害代替返礼品</t>
    <rPh sb="3" eb="5">
      <t>サイガイ</t>
    </rPh>
    <rPh sb="5" eb="7">
      <t>ダイガ</t>
    </rPh>
    <rPh sb="7" eb="9">
      <t>ヘンレイ</t>
    </rPh>
    <rPh sb="9" eb="10">
      <t>ヒン</t>
    </rPh>
    <phoneticPr fontId="3"/>
  </si>
  <si>
    <t>99号：地場産品基準を満たした返礼品等とのみ交換するもの（例：○○pay商品券、△△Pay）</t>
    <rPh sb="4" eb="6">
      <t>ジバ</t>
    </rPh>
    <rPh sb="6" eb="8">
      <t>サンピン</t>
    </rPh>
    <rPh sb="8" eb="10">
      <t>キジュン</t>
    </rPh>
    <rPh sb="11" eb="12">
      <t>ミ</t>
    </rPh>
    <rPh sb="15" eb="17">
      <t>ヘンレイ</t>
    </rPh>
    <rPh sb="17" eb="18">
      <t>ヒン</t>
    </rPh>
    <rPh sb="18" eb="19">
      <t>トウ</t>
    </rPh>
    <rPh sb="22" eb="24">
      <t>コウカン</t>
    </rPh>
    <phoneticPr fontId="3"/>
  </si>
  <si>
    <t>7号の３イ五万以下（宿泊）：前号以外の区域内に所在する宿泊施設</t>
    <rPh sb="16" eb="18">
      <t>イガイ</t>
    </rPh>
    <rPh sb="19" eb="22">
      <t>クイキナイ</t>
    </rPh>
    <rPh sb="23" eb="25">
      <t>ショザイ</t>
    </rPh>
    <rPh sb="27" eb="29">
      <t>シュクハク</t>
    </rPh>
    <rPh sb="29" eb="31">
      <t>シセツ</t>
    </rPh>
    <phoneticPr fontId="3"/>
  </si>
  <si>
    <t>7号の３ロ該当地域（宿泊）：前号以外の区域内に所在する宿泊施設（特定非常災害）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</si>
</sst>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 e\ &quot;年&quot;\ m\ &quot;月&quot;\ d\ &quot;日　&quot;;@"/>
    <numFmt numFmtId="177" formatCode="[$-411]ggge&quot;年&quot;m&quot;月&quot;d&quot;日&quot;;@"/>
    <numFmt numFmtId="178" formatCode="#"/>
    <numFmt numFmtId="179" formatCode="#,##0;[Red]\▲#,##0"/>
    <numFmt numFmtId="180" formatCode="0.0%"/>
    <numFmt numFmtId="181" formatCode="\(0.00%\)"/>
    <numFmt numFmtId="182" formatCode="0_);[Red]\(0\)"/>
    <numFmt numFmtId="183" formatCode="0_ "/>
  </numFmts>
  <fonts count="44">
    <font>
      <sz val="11"/>
      <color theme="1"/>
      <name val="ＭＳ Ｐゴシック"/>
      <family val="2"/>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sz val="10"/>
      <color theme="1"/>
      <name val="Meiryo UI"/>
      <family val="3"/>
      <charset val="128"/>
    </font>
    <font>
      <sz val="9"/>
      <color rgb="FF000000"/>
      <name val="Meiryo UI"/>
      <family val="3"/>
      <charset val="128"/>
    </font>
    <font>
      <vertAlign val="superscript"/>
      <sz val="10"/>
      <color theme="1"/>
      <name val="Meiryo UI"/>
      <family val="3"/>
      <charset val="128"/>
    </font>
    <font>
      <sz val="11"/>
      <color rgb="FFFF0000"/>
      <name val="Meiryo UI"/>
      <family val="3"/>
      <charset val="128"/>
    </font>
    <font>
      <sz val="11"/>
      <color theme="0" tint="-0.499984740745262"/>
      <name val="Meiryo UI"/>
      <family val="3"/>
      <charset val="128"/>
    </font>
    <font>
      <sz val="9"/>
      <color theme="1"/>
      <name val="Meiryo UI"/>
      <family val="3"/>
      <charset val="128"/>
    </font>
    <font>
      <sz val="9"/>
      <color theme="0" tint="-0.499984740745262"/>
      <name val="Meiryo UI"/>
      <family val="3"/>
      <charset val="128"/>
    </font>
    <font>
      <sz val="9"/>
      <color rgb="FFFF0000"/>
      <name val="Meiryo UI"/>
      <family val="3"/>
      <charset val="128"/>
    </font>
    <font>
      <sz val="11"/>
      <name val="Meiryo UI"/>
      <family val="3"/>
      <charset val="128"/>
    </font>
    <font>
      <sz val="8"/>
      <color theme="1"/>
      <name val="Meiryo UI"/>
      <family val="3"/>
      <charset val="128"/>
    </font>
    <font>
      <b/>
      <sz val="11"/>
      <color theme="1"/>
      <name val="Meiryo UI"/>
      <family val="3"/>
      <charset val="128"/>
    </font>
    <font>
      <sz val="11"/>
      <color theme="0"/>
      <name val="Meiryo UI"/>
      <family val="3"/>
      <charset val="128"/>
    </font>
    <font>
      <b/>
      <sz val="11"/>
      <color rgb="FFFF0000"/>
      <name val="Meiryo UI"/>
      <family val="3"/>
      <charset val="128"/>
    </font>
    <font>
      <b/>
      <sz val="12"/>
      <color indexed="81"/>
      <name val="ＭＳ Ｐゴシック"/>
      <family val="3"/>
      <charset val="128"/>
    </font>
    <font>
      <b/>
      <sz val="14"/>
      <color indexed="81"/>
      <name val="ＭＳ Ｐゴシック"/>
      <family val="3"/>
      <charset val="128"/>
    </font>
    <font>
      <b/>
      <sz val="11"/>
      <name val="Meiryo UI"/>
      <family val="3"/>
      <charset val="128"/>
    </font>
    <font>
      <b/>
      <sz val="14"/>
      <color theme="1"/>
      <name val="Meiryo UI"/>
      <family val="3"/>
      <charset val="128"/>
    </font>
    <font>
      <sz val="9"/>
      <color rgb="FFA7A7A7"/>
      <name val="Meiryo UI"/>
      <family val="3"/>
      <charset val="128"/>
    </font>
    <font>
      <sz val="11"/>
      <name val="ＭＳ Ｐゴシック"/>
      <family val="2"/>
      <scheme val="minor"/>
    </font>
    <font>
      <sz val="16"/>
      <color rgb="FF000000"/>
      <name val="ＭＳ Ｐゴシック"/>
      <family val="3"/>
      <charset val="128"/>
      <scheme val="minor"/>
    </font>
    <font>
      <sz val="16"/>
      <name val="ＭＳ Ｐゴシック"/>
      <family val="3"/>
      <charset val="128"/>
      <scheme val="minor"/>
    </font>
    <font>
      <sz val="16"/>
      <name val="ＭＳ Ｐゴシック"/>
      <family val="2"/>
      <scheme val="minor"/>
    </font>
    <font>
      <sz val="14"/>
      <name val="ＭＳ Ｐゴシック"/>
      <family val="3"/>
      <charset val="128"/>
      <scheme val="minor"/>
    </font>
    <font>
      <b/>
      <sz val="12"/>
      <color indexed="81"/>
      <name val="MS P ゴシック"/>
      <family val="3"/>
      <charset val="128"/>
    </font>
    <font>
      <sz val="12"/>
      <color indexed="81"/>
      <name val="MS P ゴシック"/>
      <family val="3"/>
      <charset val="128"/>
    </font>
    <font>
      <u/>
      <sz val="11"/>
      <color theme="10"/>
      <name val="ＭＳ Ｐゴシック"/>
      <family val="2"/>
      <scheme val="minor"/>
    </font>
    <font>
      <sz val="14"/>
      <color theme="1"/>
      <name val="ＭＳ Ｐゴシック"/>
      <family val="2"/>
      <scheme val="minor"/>
    </font>
    <font>
      <sz val="16"/>
      <color theme="1"/>
      <name val="ＭＳ Ｐゴシック"/>
      <family val="2"/>
      <scheme val="minor"/>
    </font>
    <font>
      <sz val="14"/>
      <color theme="1"/>
      <name val="ＭＳ Ｐゴシック"/>
      <family val="3"/>
      <charset val="128"/>
      <scheme val="minor"/>
    </font>
    <font>
      <sz val="14"/>
      <color theme="1"/>
      <name val="ＭＳ Ｐ明朝"/>
      <family val="1"/>
      <charset val="128"/>
    </font>
    <font>
      <sz val="16"/>
      <color theme="1"/>
      <name val="ＭＳ Ｐ明朝"/>
      <family val="1"/>
      <charset val="128"/>
    </font>
    <font>
      <sz val="12"/>
      <color theme="1"/>
      <name val="ＭＳ Ｐゴシック"/>
      <family val="3"/>
      <charset val="128"/>
      <scheme val="minor"/>
    </font>
    <font>
      <sz val="16"/>
      <color theme="1"/>
      <name val="ＭＳ Ｐゴシック"/>
      <family val="3"/>
      <charset val="128"/>
      <scheme val="minor"/>
    </font>
    <font>
      <b/>
      <sz val="14"/>
      <color rgb="FF0070C0"/>
      <name val="ＭＳ Ｐ明朝"/>
      <family val="1"/>
      <charset val="128"/>
    </font>
    <font>
      <b/>
      <sz val="14"/>
      <color theme="1"/>
      <name val="ＭＳ Ｐ明朝"/>
      <family val="1"/>
      <charset val="128"/>
    </font>
    <font>
      <sz val="14"/>
      <name val="ＭＳ Ｐゴシック"/>
      <family val="3"/>
      <charset val="128"/>
    </font>
    <font>
      <sz val="11"/>
      <color theme="1"/>
      <name val="ＭＳ Ｐ明朝"/>
      <family val="1"/>
      <charset val="128"/>
    </font>
    <font>
      <b/>
      <sz val="16"/>
      <color rgb="FF0070C0"/>
      <name val="ＭＳ Ｐ明朝"/>
      <family val="1"/>
      <charset val="128"/>
    </font>
    <font>
      <b/>
      <sz val="14"/>
      <name val="ＭＳ Ｐゴシック"/>
      <family val="3"/>
      <charset val="128"/>
      <scheme val="minor"/>
    </font>
    <font>
      <sz val="16"/>
      <color rgb="FFFF0000"/>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medium">
        <color rgb="FF00B050"/>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cellStyleXfs>
  <cellXfs count="372">
    <xf numFmtId="0" fontId="0" fillId="0" borderId="0" xfId="0"/>
    <xf numFmtId="0" fontId="2" fillId="0" borderId="0" xfId="0" applyFont="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5" borderId="1"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2" xfId="0" applyFont="1" applyFill="1" applyBorder="1" applyAlignment="1">
      <alignment vertical="center"/>
    </xf>
    <xf numFmtId="0" fontId="2" fillId="5" borderId="7" xfId="0" applyFont="1" applyFill="1" applyBorder="1" applyAlignment="1">
      <alignment vertical="center"/>
    </xf>
    <xf numFmtId="0" fontId="2" fillId="5" borderId="0" xfId="0" applyFont="1" applyFill="1" applyAlignment="1">
      <alignment vertical="center"/>
    </xf>
    <xf numFmtId="0" fontId="2" fillId="5" borderId="7" xfId="0" applyFont="1" applyFill="1" applyBorder="1" applyAlignment="1">
      <alignment horizontal="right" vertical="center"/>
    </xf>
    <xf numFmtId="0" fontId="2" fillId="5" borderId="0" xfId="0" applyFont="1" applyFill="1" applyAlignment="1">
      <alignment vertical="center" shrinkToFit="1"/>
    </xf>
    <xf numFmtId="0" fontId="2" fillId="5" borderId="3" xfId="0" applyFont="1" applyFill="1" applyBorder="1" applyAlignment="1">
      <alignment vertical="center"/>
    </xf>
    <xf numFmtId="0" fontId="2" fillId="5" borderId="5" xfId="0" applyFont="1" applyFill="1" applyBorder="1" applyAlignment="1">
      <alignment vertical="center"/>
    </xf>
    <xf numFmtId="0" fontId="2" fillId="5" borderId="2" xfId="0" applyFont="1" applyFill="1" applyBorder="1" applyAlignment="1">
      <alignment horizontal="right" vertical="center"/>
    </xf>
    <xf numFmtId="0" fontId="2" fillId="2" borderId="0" xfId="0" applyFont="1" applyFill="1" applyAlignment="1" applyProtection="1">
      <alignment vertical="center" shrinkToFit="1"/>
      <protection locked="0"/>
    </xf>
    <xf numFmtId="0" fontId="2" fillId="0" borderId="0" xfId="0" applyFont="1" applyAlignment="1">
      <alignment vertical="center" shrinkToFit="1"/>
    </xf>
    <xf numFmtId="0" fontId="2" fillId="7" borderId="0" xfId="0" applyFont="1" applyFill="1" applyAlignment="1">
      <alignment vertical="center"/>
    </xf>
    <xf numFmtId="0" fontId="2" fillId="7" borderId="0" xfId="0" applyFont="1" applyFill="1" applyAlignment="1">
      <alignment vertical="center" shrinkToFit="1"/>
    </xf>
    <xf numFmtId="0" fontId="2" fillId="7" borderId="13" xfId="0" applyFont="1" applyFill="1" applyBorder="1" applyAlignment="1">
      <alignment vertical="center"/>
    </xf>
    <xf numFmtId="0" fontId="2" fillId="7" borderId="8" xfId="0" applyFont="1" applyFill="1" applyBorder="1" applyAlignment="1">
      <alignment vertical="center"/>
    </xf>
    <xf numFmtId="0" fontId="2" fillId="7" borderId="10" xfId="0" applyFont="1" applyFill="1" applyBorder="1" applyAlignment="1">
      <alignment vertical="center"/>
    </xf>
    <xf numFmtId="0" fontId="2" fillId="7" borderId="17" xfId="0" applyFont="1" applyFill="1" applyBorder="1" applyAlignment="1">
      <alignment vertical="center"/>
    </xf>
    <xf numFmtId="0" fontId="2" fillId="7" borderId="3" xfId="0" applyFont="1" applyFill="1" applyBorder="1" applyAlignment="1">
      <alignment vertical="center"/>
    </xf>
    <xf numFmtId="0" fontId="2" fillId="7" borderId="5" xfId="0" applyFont="1" applyFill="1" applyBorder="1" applyAlignment="1">
      <alignment vertical="center"/>
    </xf>
    <xf numFmtId="0" fontId="2" fillId="7" borderId="4" xfId="0" applyFont="1" applyFill="1" applyBorder="1" applyAlignment="1">
      <alignment vertical="center"/>
    </xf>
    <xf numFmtId="0" fontId="2" fillId="7" borderId="0" xfId="0" applyFont="1" applyFill="1" applyAlignment="1">
      <alignment horizontal="right" vertical="center"/>
    </xf>
    <xf numFmtId="0" fontId="8" fillId="0" borderId="0" xfId="0" applyFont="1" applyAlignment="1">
      <alignment vertical="center" shrinkToFit="1"/>
    </xf>
    <xf numFmtId="0" fontId="2" fillId="6" borderId="0" xfId="0" applyFont="1" applyFill="1" applyAlignment="1">
      <alignment vertical="center" shrinkToFit="1"/>
    </xf>
    <xf numFmtId="0" fontId="9" fillId="6" borderId="0" xfId="0" applyFont="1" applyFill="1" applyAlignment="1">
      <alignment horizontal="center" vertical="center" shrinkToFit="1"/>
    </xf>
    <xf numFmtId="0" fontId="10" fillId="6" borderId="0" xfId="0" applyFont="1" applyFill="1" applyAlignment="1">
      <alignment horizontal="center" vertical="center" shrinkToFit="1"/>
    </xf>
    <xf numFmtId="0" fontId="9" fillId="0" borderId="0" xfId="0" applyFont="1" applyAlignment="1">
      <alignment horizontal="center" vertical="center" shrinkToFit="1"/>
    </xf>
    <xf numFmtId="0" fontId="2" fillId="7" borderId="7" xfId="0" applyFont="1" applyFill="1" applyBorder="1" applyAlignment="1">
      <alignment horizontal="right" vertical="center"/>
    </xf>
    <xf numFmtId="49" fontId="2" fillId="4" borderId="7" xfId="0" applyNumberFormat="1" applyFont="1" applyFill="1" applyBorder="1" applyAlignment="1">
      <alignment vertical="center" shrinkToFit="1"/>
    </xf>
    <xf numFmtId="49" fontId="2" fillId="4" borderId="8" xfId="0" applyNumberFormat="1" applyFont="1" applyFill="1" applyBorder="1" applyAlignment="1">
      <alignment vertical="center" shrinkToFit="1"/>
    </xf>
    <xf numFmtId="0" fontId="2" fillId="5" borderId="0" xfId="0" applyFont="1" applyFill="1" applyAlignment="1">
      <alignment horizontal="right" vertical="center"/>
    </xf>
    <xf numFmtId="0" fontId="2" fillId="7" borderId="7" xfId="0" applyFont="1" applyFill="1" applyBorder="1" applyAlignment="1">
      <alignment vertical="center" shrinkToFit="1"/>
    </xf>
    <xf numFmtId="0" fontId="2" fillId="5" borderId="7" xfId="0" applyFont="1" applyFill="1" applyBorder="1" applyAlignment="1">
      <alignment vertical="center" shrinkToFit="1"/>
    </xf>
    <xf numFmtId="0" fontId="2" fillId="7" borderId="7" xfId="0" applyFont="1" applyFill="1" applyBorder="1" applyAlignment="1">
      <alignment horizontal="center" vertical="center" shrinkToFit="1"/>
    </xf>
    <xf numFmtId="0" fontId="7" fillId="7" borderId="0" xfId="0" applyFont="1" applyFill="1" applyAlignment="1">
      <alignment vertical="center"/>
    </xf>
    <xf numFmtId="0" fontId="7" fillId="7" borderId="0" xfId="0" applyFont="1" applyFill="1" applyAlignment="1">
      <alignment horizontal="right" vertical="center"/>
    </xf>
    <xf numFmtId="0" fontId="2" fillId="4" borderId="0" xfId="0" applyFont="1" applyFill="1" applyAlignment="1">
      <alignment vertical="center"/>
    </xf>
    <xf numFmtId="0" fontId="2" fillId="4" borderId="5" xfId="0" applyFont="1" applyFill="1" applyBorder="1" applyAlignment="1">
      <alignment vertical="center"/>
    </xf>
    <xf numFmtId="0" fontId="2" fillId="2" borderId="7" xfId="0" applyFont="1" applyFill="1" applyBorder="1" applyAlignment="1" applyProtection="1">
      <alignment vertical="center"/>
      <protection locked="0"/>
    </xf>
    <xf numFmtId="0" fontId="8" fillId="6" borderId="0" xfId="0" applyFont="1" applyFill="1" applyAlignment="1">
      <alignment vertical="center" shrinkToFit="1"/>
    </xf>
    <xf numFmtId="0" fontId="8" fillId="7" borderId="0" xfId="0" applyFont="1" applyFill="1" applyAlignment="1">
      <alignment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38" fontId="2" fillId="0" borderId="0" xfId="1" applyFont="1" applyAlignment="1">
      <alignment vertical="center" shrinkToFit="1"/>
    </xf>
    <xf numFmtId="38" fontId="2" fillId="0" borderId="0" xfId="0" applyNumberFormat="1" applyFont="1" applyAlignment="1">
      <alignment vertical="center" shrinkToFit="1"/>
    </xf>
    <xf numFmtId="180" fontId="2" fillId="6" borderId="0" xfId="2" applyNumberFormat="1" applyFont="1" applyFill="1" applyAlignment="1">
      <alignment vertical="center" shrinkToFit="1"/>
    </xf>
    <xf numFmtId="38" fontId="2" fillId="4" borderId="18" xfId="1" applyFont="1" applyFill="1" applyBorder="1" applyAlignment="1" applyProtection="1">
      <alignment horizontal="right" vertical="center"/>
    </xf>
    <xf numFmtId="0" fontId="11" fillId="6" borderId="0" xfId="0" applyFont="1" applyFill="1" applyAlignment="1">
      <alignment horizontal="center" vertical="center" shrinkToFit="1"/>
    </xf>
    <xf numFmtId="38" fontId="7" fillId="0" borderId="0" xfId="0" applyNumberFormat="1" applyFont="1" applyAlignment="1">
      <alignment horizontal="right" vertical="center" shrinkToFit="1"/>
    </xf>
    <xf numFmtId="0" fontId="4" fillId="7" borderId="0" xfId="0" applyFont="1" applyFill="1" applyAlignment="1">
      <alignment vertical="top"/>
    </xf>
    <xf numFmtId="0" fontId="2" fillId="4" borderId="0" xfId="0" applyFont="1" applyFill="1" applyAlignment="1">
      <alignment vertical="center" shrinkToFit="1"/>
    </xf>
    <xf numFmtId="0" fontId="2" fillId="5" borderId="0" xfId="0" applyFont="1" applyFill="1" applyAlignment="1" applyProtection="1">
      <alignment vertical="center" shrinkToFit="1"/>
      <protection locked="0"/>
    </xf>
    <xf numFmtId="0" fontId="7" fillId="0" borderId="0" xfId="0" applyFont="1" applyAlignment="1">
      <alignment vertical="center" shrinkToFit="1"/>
    </xf>
    <xf numFmtId="0" fontId="2" fillId="4" borderId="0" xfId="0" applyFont="1" applyFill="1" applyAlignment="1" applyProtection="1">
      <alignment vertical="center" shrinkToFit="1"/>
      <protection locked="0"/>
    </xf>
    <xf numFmtId="38" fontId="2" fillId="0" borderId="18" xfId="0" applyNumberFormat="1" applyFont="1" applyBorder="1" applyAlignment="1">
      <alignment vertical="center" shrinkToFit="1"/>
    </xf>
    <xf numFmtId="38" fontId="2" fillId="0" borderId="0" xfId="1" applyFont="1" applyAlignment="1" applyProtection="1">
      <alignment vertical="center"/>
    </xf>
    <xf numFmtId="38" fontId="2" fillId="3" borderId="18" xfId="1" applyFont="1" applyFill="1" applyBorder="1" applyAlignment="1" applyProtection="1">
      <alignment horizontal="center" vertical="center"/>
    </xf>
    <xf numFmtId="38" fontId="2" fillId="4" borderId="18" xfId="1" applyFont="1" applyFill="1" applyBorder="1" applyAlignment="1" applyProtection="1">
      <alignment horizontal="center" vertical="center" shrinkToFit="1"/>
    </xf>
    <xf numFmtId="38" fontId="2" fillId="0" borderId="0" xfId="1" applyFont="1" applyAlignment="1" applyProtection="1">
      <alignment horizontal="center" vertical="center"/>
    </xf>
    <xf numFmtId="38" fontId="2" fillId="0" borderId="18" xfId="1" applyFont="1" applyBorder="1" applyAlignment="1" applyProtection="1">
      <alignment horizontal="right" vertical="center"/>
    </xf>
    <xf numFmtId="38" fontId="2" fillId="2" borderId="18" xfId="1" applyFont="1" applyFill="1" applyBorder="1" applyAlignment="1" applyProtection="1">
      <alignment horizontal="right" vertical="center"/>
    </xf>
    <xf numFmtId="38" fontId="2" fillId="0" borderId="0" xfId="1" applyFont="1" applyAlignment="1" applyProtection="1">
      <alignment horizontal="right" vertical="center"/>
    </xf>
    <xf numFmtId="38" fontId="4" fillId="0" borderId="0" xfId="1" applyFont="1" applyAlignment="1" applyProtection="1">
      <alignment vertical="top" wrapText="1"/>
    </xf>
    <xf numFmtId="38" fontId="2" fillId="3" borderId="19" xfId="1" applyFont="1" applyFill="1" applyBorder="1" applyAlignment="1" applyProtection="1">
      <alignment horizontal="center" vertical="center"/>
    </xf>
    <xf numFmtId="38" fontId="2" fillId="0" borderId="28" xfId="1" applyFont="1" applyBorder="1" applyAlignment="1" applyProtection="1">
      <alignment horizontal="right" vertical="center"/>
    </xf>
    <xf numFmtId="38" fontId="2" fillId="2" borderId="28" xfId="1" applyFont="1" applyFill="1" applyBorder="1" applyAlignment="1" applyProtection="1">
      <alignment horizontal="right" vertical="center"/>
    </xf>
    <xf numFmtId="38" fontId="2" fillId="0" borderId="29" xfId="1" applyFont="1" applyBorder="1" applyAlignment="1" applyProtection="1">
      <alignment horizontal="right" vertical="center"/>
    </xf>
    <xf numFmtId="38" fontId="2" fillId="2" borderId="29" xfId="1" applyFont="1" applyFill="1" applyBorder="1" applyAlignment="1" applyProtection="1">
      <alignment horizontal="right" vertical="center"/>
    </xf>
    <xf numFmtId="38" fontId="2" fillId="0" borderId="28" xfId="1" applyFont="1" applyBorder="1" applyAlignment="1" applyProtection="1">
      <alignment vertical="center"/>
    </xf>
    <xf numFmtId="38" fontId="2" fillId="2" borderId="28" xfId="1" applyFont="1" applyFill="1" applyBorder="1" applyAlignment="1" applyProtection="1">
      <alignment vertical="center"/>
    </xf>
    <xf numFmtId="38" fontId="2" fillId="0" borderId="29" xfId="1" applyFont="1" applyBorder="1" applyAlignment="1" applyProtection="1">
      <alignment vertical="center"/>
    </xf>
    <xf numFmtId="38" fontId="2" fillId="2" borderId="29" xfId="1" applyFont="1" applyFill="1" applyBorder="1" applyAlignment="1" applyProtection="1">
      <alignment vertical="center"/>
    </xf>
    <xf numFmtId="0" fontId="2" fillId="0" borderId="0" xfId="0" applyFont="1" applyAlignment="1">
      <alignment horizontal="center" vertical="center" shrinkToFit="1"/>
    </xf>
    <xf numFmtId="0" fontId="2" fillId="7" borderId="14"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2" xfId="0" applyFont="1" applyFill="1" applyBorder="1" applyAlignment="1">
      <alignment vertical="center"/>
    </xf>
    <xf numFmtId="0" fontId="2" fillId="3" borderId="1" xfId="0" applyFont="1" applyFill="1" applyBorder="1" applyAlignment="1">
      <alignment vertical="center"/>
    </xf>
    <xf numFmtId="0" fontId="2" fillId="7" borderId="6" xfId="0" applyFont="1" applyFill="1" applyBorder="1" applyAlignment="1">
      <alignment vertical="center"/>
    </xf>
    <xf numFmtId="0" fontId="2" fillId="7" borderId="7" xfId="0" applyFont="1" applyFill="1" applyBorder="1" applyAlignment="1">
      <alignment vertical="center"/>
    </xf>
    <xf numFmtId="0" fontId="2" fillId="7" borderId="1" xfId="0" applyFont="1" applyFill="1" applyBorder="1" applyAlignment="1">
      <alignment vertical="center"/>
    </xf>
    <xf numFmtId="0" fontId="2" fillId="7" borderId="2" xfId="0" applyFont="1" applyFill="1" applyBorder="1" applyAlignment="1">
      <alignment vertical="center"/>
    </xf>
    <xf numFmtId="0" fontId="12" fillId="7" borderId="0" xfId="0" applyFont="1" applyFill="1" applyAlignment="1">
      <alignment vertical="center"/>
    </xf>
    <xf numFmtId="0" fontId="2" fillId="7" borderId="12" xfId="0" applyFont="1" applyFill="1" applyBorder="1" applyAlignment="1">
      <alignment vertical="center"/>
    </xf>
    <xf numFmtId="0" fontId="2" fillId="7" borderId="16" xfId="0" applyFont="1" applyFill="1" applyBorder="1" applyAlignment="1">
      <alignment vertical="center"/>
    </xf>
    <xf numFmtId="0" fontId="2" fillId="7" borderId="23" xfId="0" applyFont="1" applyFill="1" applyBorder="1" applyAlignment="1">
      <alignment vertical="center"/>
    </xf>
    <xf numFmtId="38" fontId="12" fillId="2" borderId="18" xfId="1" applyFont="1" applyFill="1" applyBorder="1" applyAlignment="1" applyProtection="1">
      <alignment horizontal="right" vertical="center"/>
    </xf>
    <xf numFmtId="38" fontId="2" fillId="0" borderId="0" xfId="1" applyFont="1" applyFill="1" applyBorder="1" applyAlignment="1" applyProtection="1">
      <alignment horizontal="center" vertical="center"/>
    </xf>
    <xf numFmtId="38" fontId="2" fillId="0" borderId="0" xfId="1" applyFont="1" applyFill="1" applyBorder="1" applyAlignment="1" applyProtection="1">
      <alignment vertical="center"/>
    </xf>
    <xf numFmtId="38" fontId="16" fillId="0" borderId="0" xfId="1" applyFont="1" applyAlignment="1" applyProtection="1">
      <alignment vertical="center"/>
    </xf>
    <xf numFmtId="0" fontId="12" fillId="0" borderId="0" xfId="0" applyFont="1" applyAlignment="1">
      <alignment vertical="center" shrinkToFit="1"/>
    </xf>
    <xf numFmtId="0" fontId="2" fillId="7" borderId="0" xfId="0" applyFont="1" applyFill="1" applyAlignment="1">
      <alignment horizontal="center" vertical="center"/>
    </xf>
    <xf numFmtId="0" fontId="12" fillId="7" borderId="4" xfId="0" applyFont="1" applyFill="1" applyBorder="1" applyAlignment="1">
      <alignment vertical="center"/>
    </xf>
    <xf numFmtId="177" fontId="2" fillId="7" borderId="0" xfId="0" applyNumberFormat="1" applyFont="1" applyFill="1" applyAlignment="1">
      <alignment vertical="center"/>
    </xf>
    <xf numFmtId="0" fontId="2" fillId="7" borderId="3" xfId="0" applyFont="1" applyFill="1" applyBorder="1" applyAlignment="1" applyProtection="1">
      <alignment vertical="center" shrinkToFit="1"/>
      <protection locked="0"/>
    </xf>
    <xf numFmtId="0" fontId="2" fillId="7" borderId="7" xfId="0" applyFont="1" applyFill="1" applyBorder="1" applyAlignment="1">
      <alignment horizontal="center" vertical="center"/>
    </xf>
    <xf numFmtId="0" fontId="7" fillId="7" borderId="2" xfId="0" applyFont="1" applyFill="1" applyBorder="1" applyAlignment="1">
      <alignment horizontal="right" vertical="center"/>
    </xf>
    <xf numFmtId="177" fontId="2" fillId="7" borderId="0" xfId="0" applyNumberFormat="1" applyFont="1" applyFill="1" applyAlignment="1">
      <alignment horizontal="right" vertical="center"/>
    </xf>
    <xf numFmtId="0" fontId="2" fillId="7" borderId="2" xfId="0" applyFont="1" applyFill="1" applyBorder="1" applyAlignment="1">
      <alignment horizontal="center" vertical="center"/>
    </xf>
    <xf numFmtId="0" fontId="12"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182" fontId="12" fillId="2" borderId="0" xfId="0" applyNumberFormat="1" applyFont="1" applyFill="1" applyAlignment="1" applyProtection="1">
      <alignment vertical="center"/>
      <protection locked="0"/>
    </xf>
    <xf numFmtId="182" fontId="12" fillId="2" borderId="2" xfId="0" applyNumberFormat="1" applyFont="1" applyFill="1" applyBorder="1" applyAlignment="1" applyProtection="1">
      <alignment vertical="center"/>
      <protection locked="0"/>
    </xf>
    <xf numFmtId="183" fontId="2" fillId="2" borderId="0" xfId="0" applyNumberFormat="1" applyFont="1" applyFill="1" applyAlignment="1" applyProtection="1">
      <alignment vertical="center"/>
      <protection locked="0"/>
    </xf>
    <xf numFmtId="183" fontId="2" fillId="2" borderId="7" xfId="0" applyNumberFormat="1" applyFont="1" applyFill="1" applyBorder="1" applyAlignment="1" applyProtection="1">
      <alignment vertical="center"/>
      <protection locked="0"/>
    </xf>
    <xf numFmtId="0" fontId="19" fillId="3" borderId="6" xfId="0" applyFont="1" applyFill="1" applyBorder="1" applyAlignment="1">
      <alignment vertical="center"/>
    </xf>
    <xf numFmtId="38" fontId="2" fillId="2" borderId="20" xfId="1" applyFont="1" applyFill="1" applyBorder="1" applyAlignment="1" applyProtection="1">
      <alignment horizontal="right" vertical="center"/>
    </xf>
    <xf numFmtId="0" fontId="2" fillId="7" borderId="38" xfId="0" applyFont="1" applyFill="1" applyBorder="1" applyAlignment="1">
      <alignment vertical="center"/>
    </xf>
    <xf numFmtId="0" fontId="2" fillId="7" borderId="39" xfId="0" applyFont="1" applyFill="1" applyBorder="1" applyAlignment="1">
      <alignment vertical="center"/>
    </xf>
    <xf numFmtId="10" fontId="2" fillId="7" borderId="4" xfId="0" applyNumberFormat="1" applyFont="1" applyFill="1" applyBorder="1" applyAlignment="1">
      <alignment horizontal="right" vertical="center"/>
    </xf>
    <xf numFmtId="0" fontId="21" fillId="6" borderId="0" xfId="0" applyFont="1" applyFill="1" applyAlignment="1">
      <alignment horizontal="center" vertical="center" shrinkToFit="1"/>
    </xf>
    <xf numFmtId="49" fontId="21" fillId="6" borderId="0" xfId="0" applyNumberFormat="1" applyFont="1" applyFill="1" applyAlignment="1">
      <alignment horizontal="center" vertical="center" shrinkToFit="1"/>
    </xf>
    <xf numFmtId="0" fontId="2" fillId="7" borderId="9" xfId="0" applyFont="1" applyFill="1" applyBorder="1" applyAlignment="1">
      <alignment vertical="center"/>
    </xf>
    <xf numFmtId="0" fontId="7" fillId="7" borderId="7" xfId="0" applyFont="1" applyFill="1" applyBorder="1" applyAlignment="1">
      <alignment horizontal="right" vertical="center"/>
    </xf>
    <xf numFmtId="0" fontId="0" fillId="0" borderId="18" xfId="0" applyBorder="1"/>
    <xf numFmtId="0" fontId="22" fillId="0" borderId="0" xfId="0" applyFont="1"/>
    <xf numFmtId="0" fontId="23" fillId="0" borderId="0" xfId="0" applyFont="1"/>
    <xf numFmtId="0" fontId="24" fillId="0" borderId="0" xfId="0" applyFont="1"/>
    <xf numFmtId="0" fontId="0" fillId="0" borderId="0" xfId="0" applyAlignment="1">
      <alignment vertical="top"/>
    </xf>
    <xf numFmtId="0" fontId="25"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vertical="top"/>
    </xf>
    <xf numFmtId="0" fontId="34"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4"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3"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wrapText="1"/>
    </xf>
    <xf numFmtId="0" fontId="37" fillId="0" borderId="4" xfId="0" applyFont="1" applyBorder="1" applyAlignment="1">
      <alignment horizontal="center" vertical="center"/>
    </xf>
    <xf numFmtId="0" fontId="38" fillId="0" borderId="0" xfId="0" applyFont="1" applyAlignment="1">
      <alignment vertical="center"/>
    </xf>
    <xf numFmtId="0" fontId="33" fillId="7" borderId="0" xfId="0" applyFont="1" applyFill="1" applyAlignment="1">
      <alignment horizontal="center" vertical="center"/>
    </xf>
    <xf numFmtId="0" fontId="37"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0" fillId="0" borderId="0" xfId="0" applyAlignment="1">
      <alignment horizontal="center" vertical="center" wrapText="1"/>
    </xf>
    <xf numFmtId="0" fontId="41" fillId="0" borderId="0" xfId="0" applyFont="1" applyAlignment="1">
      <alignment vertical="center"/>
    </xf>
    <xf numFmtId="0" fontId="32" fillId="8" borderId="18" xfId="0" applyFont="1" applyFill="1" applyBorder="1" applyAlignment="1">
      <alignment horizontal="center" vertical="center" wrapText="1" shrinkToFit="1"/>
    </xf>
    <xf numFmtId="0" fontId="30" fillId="0" borderId="0" xfId="0" applyFont="1" applyAlignment="1">
      <alignment horizontal="center" vertical="center" wrapText="1" shrinkToFit="1"/>
    </xf>
    <xf numFmtId="0" fontId="26" fillId="8" borderId="28" xfId="0" applyFont="1" applyFill="1" applyBorder="1" applyAlignment="1">
      <alignment horizontal="center" vertical="center" wrapText="1" shrinkToFit="1"/>
    </xf>
    <xf numFmtId="0" fontId="39" fillId="0" borderId="28" xfId="0" applyFont="1" applyBorder="1" applyAlignment="1">
      <alignment vertical="center" wrapText="1" shrinkToFit="1"/>
    </xf>
    <xf numFmtId="0" fontId="26" fillId="8" borderId="44" xfId="0" applyFont="1" applyFill="1" applyBorder="1" applyAlignment="1">
      <alignment horizontal="center" vertical="center" wrapText="1" shrinkToFit="1"/>
    </xf>
    <xf numFmtId="0" fontId="39" fillId="0" borderId="44" xfId="0" applyFont="1" applyBorder="1" applyAlignment="1">
      <alignment vertical="center" wrapText="1" shrinkToFit="1"/>
    </xf>
    <xf numFmtId="0" fontId="32" fillId="8" borderId="44" xfId="0" applyFont="1" applyFill="1" applyBorder="1" applyAlignment="1">
      <alignment horizontal="center" vertical="center" wrapText="1" shrinkToFit="1"/>
    </xf>
    <xf numFmtId="0" fontId="39" fillId="7" borderId="44" xfId="0" applyFont="1" applyFill="1" applyBorder="1" applyAlignment="1">
      <alignment vertical="center" wrapText="1" shrinkToFit="1"/>
    </xf>
    <xf numFmtId="0" fontId="26" fillId="0" borderId="44" xfId="0" applyFont="1" applyBorder="1" applyAlignment="1">
      <alignment vertical="center" wrapText="1" shrinkToFit="1"/>
    </xf>
    <xf numFmtId="0" fontId="33" fillId="0" borderId="0" xfId="0" applyFont="1" applyAlignment="1">
      <alignment vertical="center" wrapText="1" shrinkToFit="1"/>
    </xf>
    <xf numFmtId="0" fontId="26" fillId="8" borderId="29" xfId="0" applyFont="1" applyFill="1" applyBorder="1" applyAlignment="1">
      <alignment horizontal="center" vertical="center" wrapText="1" shrinkToFit="1"/>
    </xf>
    <xf numFmtId="0" fontId="39" fillId="0" borderId="29" xfId="0" applyFont="1" applyBorder="1" applyAlignment="1">
      <alignment vertical="center" wrapText="1" shrinkToFit="1"/>
    </xf>
    <xf numFmtId="0" fontId="0" fillId="0" borderId="18" xfId="0" applyBorder="1" applyAlignment="1">
      <alignment shrinkToFit="1"/>
    </xf>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49" fontId="2" fillId="2" borderId="0" xfId="0" applyNumberFormat="1" applyFont="1" applyFill="1" applyAlignment="1" applyProtection="1">
      <alignment vertical="center" shrinkToFit="1"/>
      <protection locked="0"/>
    </xf>
    <xf numFmtId="0" fontId="2" fillId="7" borderId="0" xfId="0" applyFont="1" applyFill="1" applyAlignment="1">
      <alignment vertical="center" wrapText="1"/>
    </xf>
    <xf numFmtId="0" fontId="2" fillId="7" borderId="7" xfId="0" applyFont="1" applyFill="1" applyBorder="1" applyAlignment="1">
      <alignment vertical="center" wrapText="1"/>
    </xf>
    <xf numFmtId="0" fontId="7" fillId="3" borderId="1" xfId="0" applyFont="1" applyFill="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49" fontId="2" fillId="2" borderId="1" xfId="0" applyNumberFormat="1" applyFont="1" applyFill="1" applyBorder="1" applyAlignment="1" applyProtection="1">
      <alignment vertical="center" wrapText="1"/>
      <protection locked="0"/>
    </xf>
    <xf numFmtId="49" fontId="2" fillId="2" borderId="2" xfId="0" applyNumberFormat="1" applyFont="1" applyFill="1" applyBorder="1" applyAlignment="1" applyProtection="1">
      <alignment vertical="center" wrapText="1"/>
      <protection locked="0"/>
    </xf>
    <xf numFmtId="49" fontId="2" fillId="2" borderId="3" xfId="0" applyNumberFormat="1" applyFont="1" applyFill="1" applyBorder="1" applyAlignment="1" applyProtection="1">
      <alignment vertical="center" wrapText="1"/>
      <protection locked="0"/>
    </xf>
    <xf numFmtId="49" fontId="2" fillId="2" borderId="4" xfId="0" applyNumberFormat="1" applyFont="1" applyFill="1" applyBorder="1" applyAlignment="1" applyProtection="1">
      <alignment vertical="center" wrapText="1"/>
      <protection locked="0"/>
    </xf>
    <xf numFmtId="49" fontId="2" fillId="2" borderId="0" xfId="0" applyNumberFormat="1" applyFont="1" applyFill="1" applyAlignment="1" applyProtection="1">
      <alignment vertical="center" wrapText="1"/>
      <protection locked="0"/>
    </xf>
    <xf numFmtId="49" fontId="2" fillId="2" borderId="5" xfId="0" applyNumberFormat="1" applyFont="1" applyFill="1" applyBorder="1" applyAlignment="1" applyProtection="1">
      <alignment vertical="center" wrapText="1"/>
      <protection locked="0"/>
    </xf>
    <xf numFmtId="0" fontId="2" fillId="3" borderId="4" xfId="0" applyFont="1" applyFill="1" applyBorder="1" applyAlignment="1">
      <alignment vertical="center"/>
    </xf>
    <xf numFmtId="0" fontId="2" fillId="3" borderId="0" xfId="0" applyFont="1" applyFill="1" applyAlignment="1">
      <alignment vertical="center"/>
    </xf>
    <xf numFmtId="0" fontId="2" fillId="3" borderId="5" xfId="0" applyFont="1" applyFill="1" applyBorder="1" applyAlignment="1">
      <alignment vertical="center"/>
    </xf>
    <xf numFmtId="49" fontId="4" fillId="2" borderId="25" xfId="0" applyNumberFormat="1" applyFont="1" applyFill="1" applyBorder="1" applyAlignment="1" applyProtection="1">
      <alignment vertical="center"/>
      <protection locked="0"/>
    </xf>
    <xf numFmtId="49" fontId="4" fillId="2" borderId="26" xfId="0" applyNumberFormat="1" applyFont="1" applyFill="1" applyBorder="1" applyAlignment="1" applyProtection="1">
      <alignment vertical="center"/>
      <protection locked="0"/>
    </xf>
    <xf numFmtId="49" fontId="4" fillId="2" borderId="27" xfId="0" applyNumberFormat="1" applyFont="1" applyFill="1" applyBorder="1" applyAlignment="1" applyProtection="1">
      <alignment vertical="center"/>
      <protection locked="0"/>
    </xf>
    <xf numFmtId="0" fontId="4" fillId="7" borderId="9"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0" fontId="12" fillId="2" borderId="40" xfId="0" applyFont="1" applyFill="1" applyBorder="1" applyAlignment="1" applyProtection="1">
      <alignment horizontal="center" vertical="center"/>
      <protection locked="0"/>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2" fillId="7" borderId="36" xfId="0" applyFont="1" applyFill="1" applyBorder="1" applyAlignment="1">
      <alignment vertical="center"/>
    </xf>
    <xf numFmtId="0" fontId="2" fillId="7" borderId="10" xfId="0" applyFont="1" applyFill="1" applyBorder="1" applyAlignment="1">
      <alignment vertical="center"/>
    </xf>
    <xf numFmtId="0" fontId="2" fillId="7" borderId="14" xfId="0" applyFont="1" applyFill="1" applyBorder="1" applyAlignment="1">
      <alignment vertical="center"/>
    </xf>
    <xf numFmtId="0" fontId="2" fillId="7" borderId="34" xfId="0" applyFont="1" applyFill="1" applyBorder="1" applyAlignment="1">
      <alignment vertical="center"/>
    </xf>
    <xf numFmtId="0" fontId="2" fillId="7" borderId="17" xfId="0" applyFont="1" applyFill="1" applyBorder="1" applyAlignment="1">
      <alignment vertical="center"/>
    </xf>
    <xf numFmtId="0" fontId="2" fillId="7" borderId="35" xfId="0" applyFont="1" applyFill="1" applyBorder="1" applyAlignment="1">
      <alignment vertical="center"/>
    </xf>
    <xf numFmtId="0" fontId="2" fillId="7" borderId="24" xfId="0" applyFont="1" applyFill="1" applyBorder="1" applyAlignment="1">
      <alignment vertical="center"/>
    </xf>
    <xf numFmtId="179" fontId="2" fillId="2" borderId="12" xfId="1" applyNumberFormat="1" applyFont="1" applyFill="1" applyBorder="1" applyAlignment="1" applyProtection="1">
      <alignment vertical="center"/>
      <protection locked="0"/>
    </xf>
    <xf numFmtId="179" fontId="2" fillId="2" borderId="16" xfId="1" applyNumberFormat="1" applyFont="1" applyFill="1" applyBorder="1" applyAlignment="1" applyProtection="1">
      <alignment vertical="center"/>
      <protection locked="0"/>
    </xf>
    <xf numFmtId="179" fontId="2" fillId="2" borderId="23" xfId="1" applyNumberFormat="1" applyFont="1" applyFill="1" applyBorder="1" applyAlignment="1" applyProtection="1">
      <alignment vertical="center"/>
      <protection locked="0"/>
    </xf>
    <xf numFmtId="0" fontId="2" fillId="0" borderId="0" xfId="0" applyFont="1" applyAlignment="1">
      <alignment vertical="center" shrinkToFit="1"/>
    </xf>
    <xf numFmtId="176" fontId="2" fillId="2" borderId="0" xfId="0" quotePrefix="1" applyNumberFormat="1" applyFont="1" applyFill="1" applyAlignment="1" applyProtection="1">
      <alignment horizontal="distributed" vertical="center" shrinkToFit="1"/>
      <protection locked="0"/>
    </xf>
    <xf numFmtId="176" fontId="2" fillId="2" borderId="0" xfId="0" applyNumberFormat="1" applyFont="1" applyFill="1" applyAlignment="1" applyProtection="1">
      <alignment horizontal="distributed" vertical="center" shrinkToFit="1"/>
      <protection locked="0"/>
    </xf>
    <xf numFmtId="0" fontId="2" fillId="7" borderId="0" xfId="0" applyFont="1" applyFill="1" applyAlignment="1">
      <alignment horizontal="center" vertical="center"/>
    </xf>
    <xf numFmtId="0" fontId="7" fillId="3" borderId="4" xfId="0" applyFont="1" applyFill="1" applyBorder="1" applyAlignment="1">
      <alignment horizontal="right" vertical="center"/>
    </xf>
    <xf numFmtId="0" fontId="7" fillId="3" borderId="0" xfId="0" applyFont="1" applyFill="1" applyAlignment="1">
      <alignment horizontal="right" vertical="center"/>
    </xf>
    <xf numFmtId="178" fontId="20" fillId="2" borderId="37" xfId="0" applyNumberFormat="1" applyFont="1" applyFill="1" applyBorder="1" applyAlignment="1" applyProtection="1">
      <alignment horizontal="center" vertical="center"/>
      <protection locked="0"/>
    </xf>
    <xf numFmtId="178" fontId="20" fillId="2" borderId="38" xfId="0" applyNumberFormat="1"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14" fillId="7" borderId="30" xfId="0" applyFont="1" applyFill="1" applyBorder="1" applyAlignment="1">
      <alignment horizontal="center" vertical="center" shrinkToFit="1"/>
    </xf>
    <xf numFmtId="0" fontId="14" fillId="7" borderId="32" xfId="0" applyFont="1" applyFill="1" applyBorder="1" applyAlignment="1">
      <alignment horizontal="center" vertical="center" shrinkToFit="1"/>
    </xf>
    <xf numFmtId="0" fontId="14" fillId="7" borderId="31" xfId="0" applyFont="1" applyFill="1" applyBorder="1" applyAlignment="1">
      <alignment horizontal="center"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2" fillId="2" borderId="1" xfId="0" applyNumberFormat="1" applyFont="1" applyFill="1" applyBorder="1" applyAlignment="1" applyProtection="1">
      <alignment horizontal="left" vertical="center" shrinkToFit="1"/>
      <protection locked="0"/>
    </xf>
    <xf numFmtId="49" fontId="2" fillId="2" borderId="2"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6" xfId="0" applyNumberFormat="1" applyFont="1" applyFill="1" applyBorder="1" applyAlignment="1" applyProtection="1">
      <alignment horizontal="left" vertical="center" shrinkToFit="1"/>
      <protection locked="0"/>
    </xf>
    <xf numFmtId="49" fontId="2" fillId="2" borderId="7" xfId="0" applyNumberFormat="1" applyFont="1" applyFill="1" applyBorder="1" applyAlignment="1" applyProtection="1">
      <alignment horizontal="left" vertical="center" shrinkToFit="1"/>
      <protection locked="0"/>
    </xf>
    <xf numFmtId="49" fontId="2" fillId="2" borderId="8" xfId="0" applyNumberFormat="1" applyFont="1" applyFill="1" applyBorder="1" applyAlignment="1" applyProtection="1">
      <alignment horizontal="left" vertical="center" shrinkToFit="1"/>
      <protection locked="0"/>
    </xf>
    <xf numFmtId="49" fontId="2" fillId="2" borderId="9" xfId="0" applyNumberFormat="1" applyFont="1" applyFill="1" applyBorder="1" applyAlignment="1" applyProtection="1">
      <alignment horizontal="left" vertical="center" wrapText="1"/>
      <protection locked="0"/>
    </xf>
    <xf numFmtId="49" fontId="2" fillId="2" borderId="14"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0" fontId="7" fillId="3" borderId="1" xfId="0" applyFont="1" applyFill="1" applyBorder="1" applyAlignment="1">
      <alignment horizontal="right" vertical="top"/>
    </xf>
    <xf numFmtId="0" fontId="7" fillId="3" borderId="2" xfId="0" applyFont="1" applyFill="1" applyBorder="1" applyAlignment="1">
      <alignment horizontal="right" vertical="top"/>
    </xf>
    <xf numFmtId="0" fontId="7" fillId="3" borderId="3" xfId="0" applyFont="1" applyFill="1" applyBorder="1" applyAlignment="1">
      <alignment horizontal="right" vertical="top"/>
    </xf>
    <xf numFmtId="0" fontId="7" fillId="3" borderId="6" xfId="0" applyFont="1" applyFill="1" applyBorder="1" applyAlignment="1">
      <alignment horizontal="right" vertical="top"/>
    </xf>
    <xf numFmtId="0" fontId="7" fillId="3" borderId="7" xfId="0" applyFont="1" applyFill="1" applyBorder="1" applyAlignment="1">
      <alignment horizontal="right" vertical="top"/>
    </xf>
    <xf numFmtId="0" fontId="7" fillId="3" borderId="8" xfId="0" applyFont="1" applyFill="1" applyBorder="1" applyAlignment="1">
      <alignment horizontal="right" vertical="top"/>
    </xf>
    <xf numFmtId="0" fontId="2" fillId="2" borderId="0" xfId="0" applyFont="1" applyFill="1" applyAlignment="1" applyProtection="1">
      <alignment horizontal="center" vertical="center"/>
      <protection locked="0"/>
    </xf>
    <xf numFmtId="0" fontId="15" fillId="0" borderId="0" xfId="0" applyFont="1" applyAlignment="1">
      <alignment horizontal="center" vertical="center"/>
    </xf>
    <xf numFmtId="0" fontId="2" fillId="0" borderId="0" xfId="0" applyFont="1" applyAlignment="1">
      <alignment horizontal="center" vertical="center" shrinkToFit="1"/>
    </xf>
    <xf numFmtId="0" fontId="4" fillId="3" borderId="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vertical="center" shrinkToFit="1"/>
    </xf>
    <xf numFmtId="0" fontId="4" fillId="3" borderId="10" xfId="0" applyFont="1" applyFill="1" applyBorder="1" applyAlignment="1">
      <alignment vertical="center" shrinkToFit="1"/>
    </xf>
    <xf numFmtId="0" fontId="2" fillId="7" borderId="33" xfId="0" applyFont="1" applyFill="1" applyBorder="1" applyAlignment="1">
      <alignment vertical="center"/>
    </xf>
    <xf numFmtId="0" fontId="2" fillId="7" borderId="13" xfId="0" applyFont="1" applyFill="1" applyBorder="1" applyAlignment="1">
      <alignment vertical="center"/>
    </xf>
    <xf numFmtId="49" fontId="4" fillId="2" borderId="0" xfId="0" applyNumberFormat="1" applyFont="1" applyFill="1" applyAlignment="1" applyProtection="1">
      <alignment vertical="center" shrinkToFit="1"/>
      <protection locked="0"/>
    </xf>
    <xf numFmtId="49" fontId="4" fillId="2" borderId="5" xfId="0" applyNumberFormat="1" applyFont="1" applyFill="1" applyBorder="1" applyAlignment="1" applyProtection="1">
      <alignment vertical="center" shrinkToFit="1"/>
      <protection locked="0"/>
    </xf>
    <xf numFmtId="0" fontId="7" fillId="3" borderId="6"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8" xfId="0" applyFont="1" applyFill="1" applyBorder="1" applyAlignment="1">
      <alignment horizontal="right" vertical="center" shrinkToFit="1"/>
    </xf>
    <xf numFmtId="0" fontId="2" fillId="3" borderId="6" xfId="0" applyFont="1" applyFill="1" applyBorder="1" applyAlignment="1">
      <alignment horizontal="right" vertical="center" shrinkToFit="1"/>
    </xf>
    <xf numFmtId="0" fontId="2" fillId="3" borderId="7" xfId="0" applyFont="1" applyFill="1" applyBorder="1" applyAlignment="1">
      <alignment horizontal="right" vertical="center" shrinkToFit="1"/>
    </xf>
    <xf numFmtId="0" fontId="2" fillId="3" borderId="7" xfId="0" applyFont="1" applyFill="1" applyBorder="1" applyAlignment="1">
      <alignment horizontal="right" vertical="center"/>
    </xf>
    <xf numFmtId="0" fontId="4" fillId="7" borderId="9"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10" xfId="0"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shrinkToFit="1"/>
      <protection locked="0"/>
    </xf>
    <xf numFmtId="38" fontId="2" fillId="7" borderId="9" xfId="1" applyFont="1" applyFill="1" applyBorder="1" applyAlignment="1">
      <alignment vertical="center"/>
    </xf>
    <xf numFmtId="38" fontId="2" fillId="7" borderId="14" xfId="1" applyFont="1" applyFill="1" applyBorder="1" applyAlignment="1">
      <alignment vertical="center"/>
    </xf>
    <xf numFmtId="181" fontId="14" fillId="0" borderId="36" xfId="2" applyNumberFormat="1" applyFont="1" applyFill="1" applyBorder="1" applyAlignment="1" applyProtection="1">
      <alignment vertical="center" shrinkToFit="1"/>
    </xf>
    <xf numFmtId="181" fontId="14" fillId="0" borderId="10" xfId="2" applyNumberFormat="1" applyFont="1" applyFill="1" applyBorder="1" applyAlignment="1" applyProtection="1">
      <alignment vertical="center" shrinkToFi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49" fontId="4" fillId="3" borderId="1" xfId="0" applyNumberFormat="1" applyFont="1" applyFill="1" applyBorder="1" applyAlignment="1">
      <alignment vertical="center" wrapText="1"/>
    </xf>
    <xf numFmtId="49" fontId="4" fillId="3" borderId="2" xfId="0" applyNumberFormat="1" applyFont="1" applyFill="1" applyBorder="1" applyAlignment="1">
      <alignment vertical="center" wrapText="1"/>
    </xf>
    <xf numFmtId="49" fontId="4" fillId="2" borderId="2" xfId="0" applyNumberFormat="1" applyFont="1" applyFill="1" applyBorder="1" applyAlignment="1" applyProtection="1">
      <alignment vertical="center" shrinkToFit="1"/>
      <protection locked="0"/>
    </xf>
    <xf numFmtId="49" fontId="4" fillId="2" borderId="3" xfId="0" applyNumberFormat="1" applyFont="1" applyFill="1" applyBorder="1" applyAlignment="1" applyProtection="1">
      <alignment vertical="center" shrinkToFit="1"/>
      <protection locked="0"/>
    </xf>
    <xf numFmtId="49" fontId="4" fillId="3" borderId="6" xfId="0" applyNumberFormat="1" applyFont="1" applyFill="1" applyBorder="1" applyAlignment="1">
      <alignment vertical="center" wrapText="1"/>
    </xf>
    <xf numFmtId="49" fontId="4" fillId="3" borderId="7" xfId="0" applyNumberFormat="1" applyFont="1" applyFill="1" applyBorder="1" applyAlignment="1">
      <alignment vertical="center" wrapText="1"/>
    </xf>
    <xf numFmtId="49" fontId="4" fillId="2" borderId="7" xfId="0" applyNumberFormat="1" applyFont="1" applyFill="1" applyBorder="1" applyAlignment="1" applyProtection="1">
      <alignment vertical="center" shrinkToFit="1"/>
      <protection locked="0"/>
    </xf>
    <xf numFmtId="49" fontId="4" fillId="2" borderId="8" xfId="0" applyNumberFormat="1" applyFont="1" applyFill="1" applyBorder="1" applyAlignment="1" applyProtection="1">
      <alignment vertical="center" shrinkToFi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49" fontId="4" fillId="2" borderId="1" xfId="0" applyNumberFormat="1" applyFont="1" applyFill="1" applyBorder="1" applyAlignment="1" applyProtection="1">
      <alignment vertical="top" wrapText="1"/>
      <protection locked="0"/>
    </xf>
    <xf numFmtId="49" fontId="4" fillId="2" borderId="2" xfId="0" applyNumberFormat="1" applyFont="1" applyFill="1" applyBorder="1" applyAlignment="1" applyProtection="1">
      <alignment vertical="top" wrapText="1"/>
      <protection locked="0"/>
    </xf>
    <xf numFmtId="49" fontId="4" fillId="2" borderId="3" xfId="0" applyNumberFormat="1" applyFont="1" applyFill="1" applyBorder="1" applyAlignment="1" applyProtection="1">
      <alignment vertical="top" wrapText="1"/>
      <protection locked="0"/>
    </xf>
    <xf numFmtId="49" fontId="4" fillId="2" borderId="4" xfId="0" applyNumberFormat="1" applyFont="1" applyFill="1" applyBorder="1" applyAlignment="1" applyProtection="1">
      <alignment vertical="top" wrapText="1"/>
      <protection locked="0"/>
    </xf>
    <xf numFmtId="49" fontId="4" fillId="2" borderId="0" xfId="0" applyNumberFormat="1" applyFont="1" applyFill="1" applyAlignment="1" applyProtection="1">
      <alignment vertical="top" wrapText="1"/>
      <protection locked="0"/>
    </xf>
    <xf numFmtId="49" fontId="4" fillId="2" borderId="5" xfId="0" applyNumberFormat="1" applyFont="1" applyFill="1" applyBorder="1" applyAlignment="1" applyProtection="1">
      <alignment vertical="top" wrapText="1"/>
      <protection locked="0"/>
    </xf>
    <xf numFmtId="49" fontId="4" fillId="2" borderId="6" xfId="0" applyNumberFormat="1" applyFont="1" applyFill="1" applyBorder="1" applyAlignment="1" applyProtection="1">
      <alignment vertical="top" wrapText="1"/>
      <protection locked="0"/>
    </xf>
    <xf numFmtId="49" fontId="4" fillId="2" borderId="7" xfId="0" applyNumberFormat="1" applyFont="1" applyFill="1" applyBorder="1" applyAlignment="1" applyProtection="1">
      <alignment vertical="top" wrapText="1"/>
      <protection locked="0"/>
    </xf>
    <xf numFmtId="49" fontId="4" fillId="2" borderId="8" xfId="0" applyNumberFormat="1" applyFont="1" applyFill="1" applyBorder="1" applyAlignment="1" applyProtection="1">
      <alignment vertical="top" wrapText="1"/>
      <protection locked="0"/>
    </xf>
    <xf numFmtId="0" fontId="2" fillId="7" borderId="1" xfId="0" applyFont="1" applyFill="1" applyBorder="1" applyAlignment="1">
      <alignment vertical="center"/>
    </xf>
    <xf numFmtId="0" fontId="2" fillId="7" borderId="2" xfId="0" applyFont="1" applyFill="1" applyBorder="1" applyAlignment="1">
      <alignment vertical="center"/>
    </xf>
    <xf numFmtId="0" fontId="2" fillId="7" borderId="3" xfId="0" applyFont="1" applyFill="1" applyBorder="1" applyAlignment="1">
      <alignment vertical="center"/>
    </xf>
    <xf numFmtId="0" fontId="2" fillId="3" borderId="4" xfId="0" applyFont="1" applyFill="1" applyBorder="1" applyAlignment="1">
      <alignment vertical="center" shrinkToFit="1"/>
    </xf>
    <xf numFmtId="0" fontId="2" fillId="3" borderId="0" xfId="0" applyFont="1" applyFill="1" applyAlignment="1">
      <alignment vertical="center" shrinkToFit="1"/>
    </xf>
    <xf numFmtId="0" fontId="2" fillId="3" borderId="5" xfId="0" applyFont="1" applyFill="1" applyBorder="1" applyAlignment="1">
      <alignment vertical="center" shrinkToFit="1"/>
    </xf>
    <xf numFmtId="0" fontId="4" fillId="2" borderId="7" xfId="0" applyFont="1" applyFill="1" applyBorder="1" applyAlignment="1" applyProtection="1">
      <alignment vertical="center" shrinkToFit="1"/>
      <protection locked="0"/>
    </xf>
    <xf numFmtId="0" fontId="4" fillId="2" borderId="8"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2" fillId="2" borderId="0" xfId="0" applyFont="1" applyFill="1" applyAlignment="1" applyProtection="1">
      <alignment vertical="center"/>
      <protection locked="0"/>
    </xf>
    <xf numFmtId="0" fontId="2" fillId="3" borderId="4" xfId="0" applyFont="1" applyFill="1" applyBorder="1" applyAlignment="1">
      <alignment vertical="center" wrapText="1"/>
    </xf>
    <xf numFmtId="0" fontId="2" fillId="3" borderId="0" xfId="0" applyFont="1" applyFill="1" applyAlignment="1">
      <alignment vertical="center" wrapText="1"/>
    </xf>
    <xf numFmtId="0" fontId="2" fillId="3" borderId="5" xfId="0" applyFont="1" applyFill="1" applyBorder="1" applyAlignment="1">
      <alignment vertical="center" wrapText="1"/>
    </xf>
    <xf numFmtId="0" fontId="2" fillId="7" borderId="7" xfId="0" applyFont="1" applyFill="1" applyBorder="1" applyAlignment="1">
      <alignment vertical="center" shrinkToFit="1"/>
    </xf>
    <xf numFmtId="0" fontId="2" fillId="7" borderId="8" xfId="0" applyFont="1" applyFill="1" applyBorder="1" applyAlignment="1">
      <alignment vertical="center" shrinkToFit="1"/>
    </xf>
    <xf numFmtId="0" fontId="2" fillId="3" borderId="1" xfId="0" applyFont="1" applyFill="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49" fontId="13" fillId="5" borderId="7" xfId="0" applyNumberFormat="1" applyFont="1" applyFill="1" applyBorder="1" applyAlignment="1">
      <alignment horizontal="right" vertical="center"/>
    </xf>
    <xf numFmtId="49" fontId="13" fillId="5" borderId="8" xfId="0" applyNumberFormat="1" applyFont="1" applyFill="1" applyBorder="1" applyAlignment="1">
      <alignment horizontal="right" vertical="center"/>
    </xf>
    <xf numFmtId="0" fontId="2" fillId="3" borderId="1" xfId="0" applyFont="1" applyFill="1" applyBorder="1" applyAlignment="1">
      <alignment vertical="center"/>
    </xf>
    <xf numFmtId="0" fontId="2" fillId="2" borderId="14" xfId="0" applyFont="1" applyFill="1" applyBorder="1" applyAlignment="1" applyProtection="1">
      <alignment horizontal="left" vertical="center"/>
      <protection locked="0"/>
    </xf>
    <xf numFmtId="0" fontId="7" fillId="3" borderId="18" xfId="0" applyFont="1" applyFill="1" applyBorder="1" applyAlignment="1">
      <alignment horizontal="right" vertical="top" wrapText="1"/>
    </xf>
    <xf numFmtId="0" fontId="7" fillId="3" borderId="18" xfId="0" applyFont="1" applyFill="1" applyBorder="1" applyAlignment="1">
      <alignment horizontal="right" vertical="top"/>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7" borderId="6" xfId="0" applyFont="1" applyFill="1" applyBorder="1" applyAlignment="1">
      <alignment vertical="center"/>
    </xf>
    <xf numFmtId="0" fontId="2" fillId="7" borderId="7" xfId="0" applyFont="1" applyFill="1" applyBorder="1" applyAlignment="1">
      <alignment vertical="center"/>
    </xf>
    <xf numFmtId="0" fontId="2" fillId="2" borderId="7"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179" fontId="2" fillId="2" borderId="11" xfId="1" applyNumberFormat="1" applyFont="1" applyFill="1" applyBorder="1" applyAlignment="1" applyProtection="1">
      <alignment vertical="center"/>
      <protection locked="0"/>
    </xf>
    <xf numFmtId="179" fontId="2" fillId="2" borderId="15" xfId="1" applyNumberFormat="1" applyFont="1" applyFill="1" applyBorder="1" applyAlignment="1" applyProtection="1">
      <alignment vertical="center"/>
      <protection locked="0"/>
    </xf>
    <xf numFmtId="179" fontId="2" fillId="2" borderId="22" xfId="1" applyNumberFormat="1" applyFont="1" applyFill="1" applyBorder="1" applyAlignment="1" applyProtection="1">
      <alignment vertical="center"/>
      <protection locked="0"/>
    </xf>
    <xf numFmtId="0" fontId="2" fillId="7" borderId="9" xfId="0" applyFont="1" applyFill="1" applyBorder="1" applyAlignment="1">
      <alignment vertical="center"/>
    </xf>
    <xf numFmtId="0" fontId="2" fillId="2" borderId="2" xfId="0" applyFont="1" applyFill="1" applyBorder="1" applyAlignment="1" applyProtection="1">
      <alignment vertical="center" shrinkToFit="1"/>
      <protection locked="0"/>
    </xf>
    <xf numFmtId="0" fontId="2" fillId="7" borderId="2" xfId="0" applyFont="1" applyFill="1" applyBorder="1" applyAlignment="1">
      <alignment horizontal="left" vertical="center"/>
    </xf>
    <xf numFmtId="0" fontId="2" fillId="2" borderId="3" xfId="0" applyFont="1" applyFill="1" applyBorder="1" applyAlignment="1" applyProtection="1">
      <alignment vertical="center" shrinkToFit="1"/>
      <protection locked="0"/>
    </xf>
    <xf numFmtId="0" fontId="7" fillId="3" borderId="4"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5" xfId="0" applyFont="1" applyFill="1" applyBorder="1" applyAlignment="1">
      <alignment horizontal="right" vertical="center" wrapText="1"/>
    </xf>
    <xf numFmtId="0" fontId="7" fillId="3" borderId="6" xfId="0" applyFont="1" applyFill="1" applyBorder="1" applyAlignment="1">
      <alignment horizontal="right" vertical="center" wrapText="1"/>
    </xf>
    <xf numFmtId="0" fontId="7" fillId="3" borderId="7" xfId="0" applyFont="1" applyFill="1" applyBorder="1" applyAlignment="1">
      <alignment horizontal="right" vertical="center" wrapText="1"/>
    </xf>
    <xf numFmtId="0" fontId="7" fillId="3" borderId="8" xfId="0" applyFont="1" applyFill="1" applyBorder="1" applyAlignment="1">
      <alignment horizontal="right" vertical="center" wrapText="1"/>
    </xf>
    <xf numFmtId="49" fontId="29" fillId="2" borderId="7" xfId="3" applyNumberFormat="1" applyFill="1" applyBorder="1" applyAlignment="1" applyProtection="1">
      <alignment vertical="center" shrinkToFit="1"/>
      <protection locked="0"/>
    </xf>
    <xf numFmtId="38" fontId="4" fillId="4" borderId="0" xfId="1" applyFont="1" applyFill="1" applyAlignment="1" applyProtection="1">
      <alignment horizontal="left" vertical="top" wrapText="1"/>
    </xf>
    <xf numFmtId="38" fontId="4" fillId="4" borderId="0" xfId="1" applyFont="1" applyFill="1" applyAlignment="1" applyProtection="1">
      <alignment vertical="top" wrapText="1"/>
    </xf>
    <xf numFmtId="0" fontId="2" fillId="2" borderId="7" xfId="1" applyNumberFormat="1" applyFont="1" applyFill="1" applyBorder="1" applyAlignment="1" applyProtection="1">
      <alignment horizontal="center" vertical="center"/>
    </xf>
    <xf numFmtId="0" fontId="32" fillId="0" borderId="41" xfId="0" applyFont="1" applyBorder="1" applyAlignment="1">
      <alignment vertical="center" wrapText="1" shrinkToFit="1"/>
    </xf>
    <xf numFmtId="0" fontId="32" fillId="0" borderId="42" xfId="0" applyFont="1" applyBorder="1" applyAlignment="1">
      <alignment vertical="center" wrapText="1" shrinkToFit="1"/>
    </xf>
    <xf numFmtId="0" fontId="32" fillId="0" borderId="43" xfId="0" applyFont="1" applyBorder="1" applyAlignment="1">
      <alignment vertical="center" wrapText="1" shrinkToFit="1"/>
    </xf>
    <xf numFmtId="0" fontId="32" fillId="0" borderId="45" xfId="0" applyFont="1" applyBorder="1" applyAlignment="1">
      <alignment vertical="center" wrapText="1" shrinkToFit="1"/>
    </xf>
    <xf numFmtId="0" fontId="32" fillId="0" borderId="46" xfId="0" applyFont="1" applyBorder="1" applyAlignment="1">
      <alignment vertical="center" wrapText="1" shrinkToFit="1"/>
    </xf>
    <xf numFmtId="0" fontId="32" fillId="0" borderId="47" xfId="0" applyFont="1" applyBorder="1" applyAlignment="1">
      <alignment vertical="center" wrapText="1" shrinkToFit="1"/>
    </xf>
    <xf numFmtId="0" fontId="32" fillId="0" borderId="48" xfId="0" applyFont="1" applyBorder="1" applyAlignment="1">
      <alignment vertical="center" wrapText="1" shrinkToFit="1"/>
    </xf>
    <xf numFmtId="0" fontId="32" fillId="0" borderId="49" xfId="0" applyFont="1" applyBorder="1" applyAlignment="1">
      <alignment vertical="center" wrapText="1" shrinkToFit="1"/>
    </xf>
    <xf numFmtId="0" fontId="32" fillId="0" borderId="50" xfId="0" applyFont="1" applyBorder="1" applyAlignment="1">
      <alignment vertical="center" wrapText="1" shrinkToFit="1"/>
    </xf>
    <xf numFmtId="0" fontId="42" fillId="0" borderId="0" xfId="0" applyFont="1" applyAlignment="1">
      <alignment horizontal="left" vertical="center"/>
    </xf>
    <xf numFmtId="0" fontId="32" fillId="0" borderId="45" xfId="0" applyFont="1" applyBorder="1" applyAlignment="1">
      <alignment horizontal="left" vertical="center" wrapText="1" shrinkToFit="1"/>
    </xf>
    <xf numFmtId="0" fontId="32" fillId="0" borderId="46" xfId="0" applyFont="1" applyBorder="1" applyAlignment="1">
      <alignment horizontal="left" vertical="center" wrapText="1" shrinkToFit="1"/>
    </xf>
    <xf numFmtId="0" fontId="32" fillId="0" borderId="47" xfId="0" applyFont="1" applyBorder="1" applyAlignment="1">
      <alignment horizontal="left" vertical="center" wrapText="1" shrinkToFit="1"/>
    </xf>
    <xf numFmtId="0" fontId="30" fillId="0" borderId="45" xfId="0" applyFont="1" applyBorder="1" applyAlignment="1">
      <alignment horizontal="left" vertical="center" wrapText="1" shrinkToFit="1"/>
    </xf>
    <xf numFmtId="0" fontId="30" fillId="0" borderId="46" xfId="0" applyFont="1" applyBorder="1" applyAlignment="1">
      <alignment horizontal="left" vertical="center" wrapText="1" shrinkToFit="1"/>
    </xf>
    <xf numFmtId="0" fontId="30" fillId="0" borderId="47" xfId="0" applyFont="1" applyBorder="1" applyAlignment="1">
      <alignment horizontal="left" vertical="center" wrapText="1" shrinkToFit="1"/>
    </xf>
    <xf numFmtId="0" fontId="32" fillId="8" borderId="18" xfId="0" applyFont="1" applyFill="1" applyBorder="1" applyAlignment="1">
      <alignment horizontal="center" vertical="center" wrapText="1" shrinkToFit="1"/>
    </xf>
  </cellXfs>
  <cellStyles count="4">
    <cellStyle name="パーセント" xfId="2" builtinId="5"/>
    <cellStyle name="ハイパーリンク" xfId="3" builtinId="8"/>
    <cellStyle name="桁区切り" xfId="1" builtinId="6"/>
    <cellStyle name="標準" xfId="0" builtinId="0"/>
  </cellStyles>
  <dxfs count="66">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E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Medium9"/>
  <colors>
    <mruColors>
      <color rgb="FFFFFF99"/>
      <color rgb="FFA7A7A7"/>
      <color rgb="FFBFBFBF"/>
      <color rgb="FFFF99CC"/>
      <color rgb="FFA3A3A3"/>
      <color rgb="FF9F9F9F"/>
      <color rgb="FF979797"/>
      <color rgb="FF9B9B9B"/>
      <color rgb="FF9D9D9D"/>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V$87" lockText="1" noThreeD="1"/>
</file>

<file path=xl/ctrlProps/ctrlProp2.xml><?xml version="1.0" encoding="utf-8"?>
<formControlPr xmlns="http://schemas.microsoft.com/office/spreadsheetml/2009/9/main" objectType="Radio" firstButton="1" fmlaLink="$R$7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V$84" lockText="1" noThreeD="1"/>
</file>

<file path=xl/ctrlProps/ctrlProp7.xml><?xml version="1.0" encoding="utf-8"?>
<formControlPr xmlns="http://schemas.microsoft.com/office/spreadsheetml/2009/9/main" objectType="Radio" firstButton="1" fmlaLink="$R$7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Y$82" lockText="1" noThreeD="1"/>
</file>

<file path=xl/ctrlProps/ctrlProp12.xml><?xml version="1.0" encoding="utf-8"?>
<formControlPr xmlns="http://schemas.microsoft.com/office/spreadsheetml/2009/9/main" objectType="CheckBox" fmlaLink="$U$82" lockText="1" noThreeD="1"/>
</file>

<file path=xl/ctrlProps/ctrlProp13.xml><?xml version="1.0" encoding="utf-8"?>
<formControlPr xmlns="http://schemas.microsoft.com/office/spreadsheetml/2009/9/main" objectType="CheckBox" fmlaLink="$T$82" lockText="1" noThreeD="1"/>
</file>

<file path=xl/ctrlProps/ctrlProp14.xml><?xml version="1.0" encoding="utf-8"?>
<formControlPr xmlns="http://schemas.microsoft.com/office/spreadsheetml/2009/9/main" objectType="CheckBox" fmlaLink="$S$82" lockText="1" noThreeD="1"/>
</file>

<file path=xl/ctrlProps/ctrlProp15.xml><?xml version="1.0" encoding="utf-8"?>
<formControlPr xmlns="http://schemas.microsoft.com/office/spreadsheetml/2009/9/main" objectType="CheckBox" fmlaLink="$X$81" lockText="1" noThreeD="1"/>
</file>

<file path=xl/ctrlProps/ctrlProp16.xml><?xml version="1.0" encoding="utf-8"?>
<formControlPr xmlns="http://schemas.microsoft.com/office/spreadsheetml/2009/9/main" objectType="CheckBox" fmlaLink="$W$81" lockText="1" noThreeD="1"/>
</file>

<file path=xl/ctrlProps/ctrlProp17.xml><?xml version="1.0" encoding="utf-8"?>
<formControlPr xmlns="http://schemas.microsoft.com/office/spreadsheetml/2009/9/main" objectType="CheckBox" fmlaLink="$V$81" lockText="1" noThreeD="1"/>
</file>

<file path=xl/ctrlProps/ctrlProp18.xml><?xml version="1.0" encoding="utf-8"?>
<formControlPr xmlns="http://schemas.microsoft.com/office/spreadsheetml/2009/9/main" objectType="CheckBox" fmlaLink="$U$81" lockText="1" noThreeD="1"/>
</file>

<file path=xl/ctrlProps/ctrlProp19.xml><?xml version="1.0" encoding="utf-8"?>
<formControlPr xmlns="http://schemas.microsoft.com/office/spreadsheetml/2009/9/main" objectType="CheckBox" fmlaLink="$T$81" lockText="1" noThreeD="1"/>
</file>

<file path=xl/ctrlProps/ctrlProp20.xml><?xml version="1.0" encoding="utf-8"?>
<formControlPr xmlns="http://schemas.microsoft.com/office/spreadsheetml/2009/9/main" objectType="CheckBox" fmlaLink="$S$81" lockText="1" noThreeD="1"/>
</file>

<file path=xl/ctrlProps/ctrlProp21.xml><?xml version="1.0" encoding="utf-8"?>
<formControlPr xmlns="http://schemas.microsoft.com/office/spreadsheetml/2009/9/main" objectType="CheckBox" fmlaLink="$X$80" lockText="1" noThreeD="1"/>
</file>

<file path=xl/ctrlProps/ctrlProp22.xml><?xml version="1.0" encoding="utf-8"?>
<formControlPr xmlns="http://schemas.microsoft.com/office/spreadsheetml/2009/9/main" objectType="CheckBox" fmlaLink="$W$80" lockText="1" noThreeD="1"/>
</file>

<file path=xl/ctrlProps/ctrlProp23.xml><?xml version="1.0" encoding="utf-8"?>
<formControlPr xmlns="http://schemas.microsoft.com/office/spreadsheetml/2009/9/main" objectType="CheckBox" fmlaLink="$U$78" lockText="1" noThreeD="1"/>
</file>

<file path=xl/ctrlProps/ctrlProp24.xml><?xml version="1.0" encoding="utf-8"?>
<formControlPr xmlns="http://schemas.microsoft.com/office/spreadsheetml/2009/9/main" objectType="CheckBox" fmlaLink="$V$80" lockText="1" noThreeD="1"/>
</file>

<file path=xl/ctrlProps/ctrlProp25.xml><?xml version="1.0" encoding="utf-8"?>
<formControlPr xmlns="http://schemas.microsoft.com/office/spreadsheetml/2009/9/main" objectType="CheckBox" fmlaLink="$U$80" lockText="1" noThreeD="1"/>
</file>

<file path=xl/ctrlProps/ctrlProp26.xml><?xml version="1.0" encoding="utf-8"?>
<formControlPr xmlns="http://schemas.microsoft.com/office/spreadsheetml/2009/9/main" objectType="CheckBox" fmlaLink="$T$80" lockText="1" noThreeD="1"/>
</file>

<file path=xl/ctrlProps/ctrlProp27.xml><?xml version="1.0" encoding="utf-8"?>
<formControlPr xmlns="http://schemas.microsoft.com/office/spreadsheetml/2009/9/main" objectType="CheckBox" fmlaLink="$S$80" lockText="1" noThreeD="1"/>
</file>

<file path=xl/ctrlProps/ctrlProp28.xml><?xml version="1.0" encoding="utf-8"?>
<formControlPr xmlns="http://schemas.microsoft.com/office/spreadsheetml/2009/9/main" objectType="CheckBox" fmlaLink="$X$79" lockText="1" noThreeD="1"/>
</file>

<file path=xl/ctrlProps/ctrlProp29.xml><?xml version="1.0" encoding="utf-8"?>
<formControlPr xmlns="http://schemas.microsoft.com/office/spreadsheetml/2009/9/main" objectType="CheckBox" fmlaLink="$W$79" lockText="1" noThreeD="1"/>
</file>

<file path=xl/ctrlProps/ctrlProp30.xml><?xml version="1.0" encoding="utf-8"?>
<formControlPr xmlns="http://schemas.microsoft.com/office/spreadsheetml/2009/9/main" objectType="CheckBox" fmlaLink="$V$79" lockText="1" noThreeD="1"/>
</file>

<file path=xl/ctrlProps/ctrlProp31.xml><?xml version="1.0" encoding="utf-8"?>
<formControlPr xmlns="http://schemas.microsoft.com/office/spreadsheetml/2009/9/main" objectType="CheckBox" fmlaLink="$U$79" lockText="1" noThreeD="1"/>
</file>

<file path=xl/ctrlProps/ctrlProp32.xml><?xml version="1.0" encoding="utf-8"?>
<formControlPr xmlns="http://schemas.microsoft.com/office/spreadsheetml/2009/9/main" objectType="CheckBox" fmlaLink="$Y$78" lockText="1" noThreeD="1"/>
</file>

<file path=xl/ctrlProps/ctrlProp33.xml><?xml version="1.0" encoding="utf-8"?>
<formControlPr xmlns="http://schemas.microsoft.com/office/spreadsheetml/2009/9/main" objectType="CheckBox" fmlaLink="$T$78" lockText="1" noThreeD="1"/>
</file>

<file path=xl/ctrlProps/ctrlProp34.xml><?xml version="1.0" encoding="utf-8"?>
<formControlPr xmlns="http://schemas.microsoft.com/office/spreadsheetml/2009/9/main" objectType="CheckBox" fmlaLink="$S$78" lockText="1" noThreeD="1"/>
</file>

<file path=xl/ctrlProps/ctrlProp35.xml><?xml version="1.0" encoding="utf-8"?>
<formControlPr xmlns="http://schemas.microsoft.com/office/spreadsheetml/2009/9/main" objectType="CheckBox" fmlaLink="$X$77" lockText="1" noThreeD="1"/>
</file>

<file path=xl/ctrlProps/ctrlProp36.xml><?xml version="1.0" encoding="utf-8"?>
<formControlPr xmlns="http://schemas.microsoft.com/office/spreadsheetml/2009/9/main" objectType="CheckBox" fmlaLink="$W$77" lockText="1" noThreeD="1"/>
</file>

<file path=xl/ctrlProps/ctrlProp37.xml><?xml version="1.0" encoding="utf-8"?>
<formControlPr xmlns="http://schemas.microsoft.com/office/spreadsheetml/2009/9/main" objectType="CheckBox" fmlaLink="$V$77" lockText="1" noThreeD="1"/>
</file>

<file path=xl/ctrlProps/ctrlProp38.xml><?xml version="1.0" encoding="utf-8"?>
<formControlPr xmlns="http://schemas.microsoft.com/office/spreadsheetml/2009/9/main" objectType="CheckBox" fmlaLink="$U$77" lockText="1" noThreeD="1"/>
</file>

<file path=xl/ctrlProps/ctrlProp39.xml><?xml version="1.0" encoding="utf-8"?>
<formControlPr xmlns="http://schemas.microsoft.com/office/spreadsheetml/2009/9/main" objectType="CheckBox" fmlaLink="$T$77" lockText="1" noThreeD="1"/>
</file>

<file path=xl/ctrlProps/ctrlProp40.xml><?xml version="1.0" encoding="utf-8"?>
<formControlPr xmlns="http://schemas.microsoft.com/office/spreadsheetml/2009/9/main" objectType="Radio" firstButton="1" fmlaLink="$R$58"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R$56"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R$5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R$53"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CheckBox" fmlaLink="$U$52" lockText="1" noThreeD="1"/>
</file>

<file path=xl/ctrlProps/ctrlProp52.xml><?xml version="1.0" encoding="utf-8"?>
<formControlPr xmlns="http://schemas.microsoft.com/office/spreadsheetml/2009/9/main" objectType="CheckBox" fmlaLink="$W$52" lockText="1" noThreeD="1"/>
</file>

<file path=xl/ctrlProps/ctrlProp53.xml><?xml version="1.0" encoding="utf-8"?>
<formControlPr xmlns="http://schemas.microsoft.com/office/spreadsheetml/2009/9/main" objectType="CheckBox" fmlaLink="$X$52" lockText="1" noThreeD="1"/>
</file>

<file path=xl/ctrlProps/ctrlProp54.xml><?xml version="1.0" encoding="utf-8"?>
<formControlPr xmlns="http://schemas.microsoft.com/office/spreadsheetml/2009/9/main" objectType="CheckBox" fmlaLink="$Y$52" lockText="1" noThreeD="1"/>
</file>

<file path=xl/ctrlProps/ctrlProp55.xml><?xml version="1.0" encoding="utf-8"?>
<formControlPr xmlns="http://schemas.microsoft.com/office/spreadsheetml/2009/9/main" objectType="Radio" checked="Checked" firstButton="1" fmlaLink="$R$4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R$35"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R$34"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R$32"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T$38" lockText="1" noThreeD="1"/>
</file>

<file path=xl/ctrlProps/ctrlProp69.xml><?xml version="1.0" encoding="utf-8"?>
<formControlPr xmlns="http://schemas.microsoft.com/office/spreadsheetml/2009/9/main" objectType="Radio" firstButton="1" fmlaLink="$R$30"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fmlaLink="$S$36" lockText="1" noThreeD="1"/>
</file>

<file path=xl/ctrlProps/ctrlProp75.xml><?xml version="1.0" encoding="utf-8"?>
<formControlPr xmlns="http://schemas.microsoft.com/office/spreadsheetml/2009/9/main" objectType="CheckBox" fmlaLink="$T$36" lockText="1" noThreeD="1"/>
</file>

<file path=xl/ctrlProps/ctrlProp76.xml><?xml version="1.0" encoding="utf-8"?>
<formControlPr xmlns="http://schemas.microsoft.com/office/spreadsheetml/2009/9/main" objectType="CheckBox" fmlaLink="$U$36" lockText="1" noThreeD="1"/>
</file>

<file path=xl/ctrlProps/ctrlProp77.xml><?xml version="1.0" encoding="utf-8"?>
<formControlPr xmlns="http://schemas.microsoft.com/office/spreadsheetml/2009/9/main" objectType="CheckBox" fmlaLink="$V$82" lockText="1" noThreeD="1"/>
</file>

<file path=xl/ctrlProps/ctrlProp78.xml><?xml version="1.0" encoding="utf-8"?>
<formControlPr xmlns="http://schemas.microsoft.com/office/spreadsheetml/2009/9/main" objectType="CheckBox" fmlaLink="$V$52" lockText="1" noThreeD="1"/>
</file>

<file path=xl/ctrlProps/ctrlProp79.xml><?xml version="1.0" encoding="utf-8"?>
<formControlPr xmlns="http://schemas.microsoft.com/office/spreadsheetml/2009/9/main" objectType="Radio" checked="Checked" firstButton="1" fmlaLink="$R$4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fmlaLink="$S$49" lockText="1" noThreeD="1"/>
</file>

<file path=xl/ctrlProps/ctrlProp83.xml><?xml version="1.0" encoding="utf-8"?>
<formControlPr xmlns="http://schemas.microsoft.com/office/spreadsheetml/2009/9/main" objectType="CheckBox" fmlaLink="$S$5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CheckBox" fmlaLink="$V$87" lockText="1" noThreeD="1"/>
</file>

<file path=xl/ctrlProps/ctrlProp87.xml><?xml version="1.0" encoding="utf-8"?>
<formControlPr xmlns="http://schemas.microsoft.com/office/spreadsheetml/2009/9/main" objectType="Radio" firstButton="1" fmlaLink="$R$78"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CheckBox" checked="Checked" fmlaLink="$V$84" lockText="1" noThreeD="1"/>
</file>

<file path=xl/ctrlProps/ctrlProp92.xml><?xml version="1.0" encoding="utf-8"?>
<formControlPr xmlns="http://schemas.microsoft.com/office/spreadsheetml/2009/9/main" objectType="Radio" checked="Checked" firstButton="1" fmlaLink="$R$76"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Y$82" lockText="1" noThreeD="1"/>
</file>

<file path=xl/ctrlProps/ctrlProp97.xml><?xml version="1.0" encoding="utf-8"?>
<formControlPr xmlns="http://schemas.microsoft.com/office/spreadsheetml/2009/9/main" objectType="CheckBox" fmlaLink="$V$82" lockText="1" noThreeD="1"/>
</file>

<file path=xl/ctrlProps/ctrlProp98.xml><?xml version="1.0" encoding="utf-8"?>
<formControlPr xmlns="http://schemas.microsoft.com/office/spreadsheetml/2009/9/main" objectType="CheckBox" fmlaLink="$U$82" lockText="1" noThreeD="1"/>
</file>

<file path=xl/ctrlProps/ctrlProp99.xml><?xml version="1.0" encoding="utf-8"?>
<formControlPr xmlns="http://schemas.microsoft.com/office/spreadsheetml/2009/9/main" objectType="CheckBox" fmlaLink="$T$82" lockText="1" noThreeD="1"/>
</file>

<file path=xl/ctrlProps/ctrlProp100.xml><?xml version="1.0" encoding="utf-8"?>
<formControlPr xmlns="http://schemas.microsoft.com/office/spreadsheetml/2009/9/main" objectType="CheckBox" fmlaLink="$S$82" lockText="1" noThreeD="1"/>
</file>

<file path=xl/ctrlProps/ctrlProp101.xml><?xml version="1.0" encoding="utf-8"?>
<formControlPr xmlns="http://schemas.microsoft.com/office/spreadsheetml/2009/9/main" objectType="CheckBox" fmlaLink="$X$81" lockText="1" noThreeD="1"/>
</file>

<file path=xl/ctrlProps/ctrlProp102.xml><?xml version="1.0" encoding="utf-8"?>
<formControlPr xmlns="http://schemas.microsoft.com/office/spreadsheetml/2009/9/main" objectType="CheckBox" fmlaLink="$W$81" lockText="1" noThreeD="1"/>
</file>

<file path=xl/ctrlProps/ctrlProp103.xml><?xml version="1.0" encoding="utf-8"?>
<formControlPr xmlns="http://schemas.microsoft.com/office/spreadsheetml/2009/9/main" objectType="CheckBox" fmlaLink="$V$81" lockText="1" noThreeD="1"/>
</file>

<file path=xl/ctrlProps/ctrlProp104.xml><?xml version="1.0" encoding="utf-8"?>
<formControlPr xmlns="http://schemas.microsoft.com/office/spreadsheetml/2009/9/main" objectType="CheckBox" fmlaLink="$U$81" lockText="1" noThreeD="1"/>
</file>

<file path=xl/ctrlProps/ctrlProp105.xml><?xml version="1.0" encoding="utf-8"?>
<formControlPr xmlns="http://schemas.microsoft.com/office/spreadsheetml/2009/9/main" objectType="CheckBox" fmlaLink="$T$81" lockText="1" noThreeD="1"/>
</file>

<file path=xl/ctrlProps/ctrlProp106.xml><?xml version="1.0" encoding="utf-8"?>
<formControlPr xmlns="http://schemas.microsoft.com/office/spreadsheetml/2009/9/main" objectType="CheckBox" fmlaLink="$S$81" lockText="1" noThreeD="1"/>
</file>

<file path=xl/ctrlProps/ctrlProp107.xml><?xml version="1.0" encoding="utf-8"?>
<formControlPr xmlns="http://schemas.microsoft.com/office/spreadsheetml/2009/9/main" objectType="CheckBox" fmlaLink="$X$80" lockText="1" noThreeD="1"/>
</file>

<file path=xl/ctrlProps/ctrlProp108.xml><?xml version="1.0" encoding="utf-8"?>
<formControlPr xmlns="http://schemas.microsoft.com/office/spreadsheetml/2009/9/main" objectType="CheckBox" fmlaLink="$W$80" lockText="1" noThreeD="1"/>
</file>

<file path=xl/ctrlProps/ctrlProp109.xml><?xml version="1.0" encoding="utf-8"?>
<formControlPr xmlns="http://schemas.microsoft.com/office/spreadsheetml/2009/9/main" objectType="CheckBox" fmlaLink="$U$78" lockText="1" noThreeD="1"/>
</file>

<file path=xl/ctrlProps/ctrlProp110.xml><?xml version="1.0" encoding="utf-8"?>
<formControlPr xmlns="http://schemas.microsoft.com/office/spreadsheetml/2009/9/main" objectType="CheckBox" fmlaLink="$V$80" lockText="1" noThreeD="1"/>
</file>

<file path=xl/ctrlProps/ctrlProp111.xml><?xml version="1.0" encoding="utf-8"?>
<formControlPr xmlns="http://schemas.microsoft.com/office/spreadsheetml/2009/9/main" objectType="CheckBox" fmlaLink="$U$80" lockText="1" noThreeD="1"/>
</file>

<file path=xl/ctrlProps/ctrlProp112.xml><?xml version="1.0" encoding="utf-8"?>
<formControlPr xmlns="http://schemas.microsoft.com/office/spreadsheetml/2009/9/main" objectType="CheckBox" fmlaLink="$T$80" lockText="1" noThreeD="1"/>
</file>

<file path=xl/ctrlProps/ctrlProp113.xml><?xml version="1.0" encoding="utf-8"?>
<formControlPr xmlns="http://schemas.microsoft.com/office/spreadsheetml/2009/9/main" objectType="CheckBox" fmlaLink="$S$80" lockText="1" noThreeD="1"/>
</file>

<file path=xl/ctrlProps/ctrlProp114.xml><?xml version="1.0" encoding="utf-8"?>
<formControlPr xmlns="http://schemas.microsoft.com/office/spreadsheetml/2009/9/main" objectType="CheckBox" fmlaLink="$X$79" lockText="1" noThreeD="1"/>
</file>

<file path=xl/ctrlProps/ctrlProp115.xml><?xml version="1.0" encoding="utf-8"?>
<formControlPr xmlns="http://schemas.microsoft.com/office/spreadsheetml/2009/9/main" objectType="CheckBox" fmlaLink="$W$79" lockText="1" noThreeD="1"/>
</file>

<file path=xl/ctrlProps/ctrlProp116.xml><?xml version="1.0" encoding="utf-8"?>
<formControlPr xmlns="http://schemas.microsoft.com/office/spreadsheetml/2009/9/main" objectType="CheckBox" fmlaLink="$V$79" lockText="1" noThreeD="1"/>
</file>

<file path=xl/ctrlProps/ctrlProp117.xml><?xml version="1.0" encoding="utf-8"?>
<formControlPr xmlns="http://schemas.microsoft.com/office/spreadsheetml/2009/9/main" objectType="CheckBox" fmlaLink="$U$79" lockText="1" noThreeD="1"/>
</file>

<file path=xl/ctrlProps/ctrlProp118.xml><?xml version="1.0" encoding="utf-8"?>
<formControlPr xmlns="http://schemas.microsoft.com/office/spreadsheetml/2009/9/main" objectType="CheckBox" fmlaLink="$Y$78" lockText="1" noThreeD="1"/>
</file>

<file path=xl/ctrlProps/ctrlProp119.xml><?xml version="1.0" encoding="utf-8"?>
<formControlPr xmlns="http://schemas.microsoft.com/office/spreadsheetml/2009/9/main" objectType="CheckBox" fmlaLink="$T$78" lockText="1" noThreeD="1"/>
</file>

<file path=xl/ctrlProps/ctrlProp120.xml><?xml version="1.0" encoding="utf-8"?>
<formControlPr xmlns="http://schemas.microsoft.com/office/spreadsheetml/2009/9/main" objectType="CheckBox" fmlaLink="$S$78" lockText="1" noThreeD="1"/>
</file>

<file path=xl/ctrlProps/ctrlProp121.xml><?xml version="1.0" encoding="utf-8"?>
<formControlPr xmlns="http://schemas.microsoft.com/office/spreadsheetml/2009/9/main" objectType="CheckBox" fmlaLink="$X$77" lockText="1" noThreeD="1"/>
</file>

<file path=xl/ctrlProps/ctrlProp122.xml><?xml version="1.0" encoding="utf-8"?>
<formControlPr xmlns="http://schemas.microsoft.com/office/spreadsheetml/2009/9/main" objectType="CheckBox" fmlaLink="$W$77" lockText="1" noThreeD="1"/>
</file>

<file path=xl/ctrlProps/ctrlProp123.xml><?xml version="1.0" encoding="utf-8"?>
<formControlPr xmlns="http://schemas.microsoft.com/office/spreadsheetml/2009/9/main" objectType="CheckBox" fmlaLink="$V$77" lockText="1" noThreeD="1"/>
</file>

<file path=xl/ctrlProps/ctrlProp124.xml><?xml version="1.0" encoding="utf-8"?>
<formControlPr xmlns="http://schemas.microsoft.com/office/spreadsheetml/2009/9/main" objectType="CheckBox" fmlaLink="$U$77" lockText="1" noThreeD="1"/>
</file>

<file path=xl/ctrlProps/ctrlProp125.xml><?xml version="1.0" encoding="utf-8"?>
<formControlPr xmlns="http://schemas.microsoft.com/office/spreadsheetml/2009/9/main" objectType="CheckBox" fmlaLink="$T$77" lockText="1" noThreeD="1"/>
</file>

<file path=xl/ctrlProps/ctrlProp126.xml><?xml version="1.0" encoding="utf-8"?>
<formControlPr xmlns="http://schemas.microsoft.com/office/spreadsheetml/2009/9/main" objectType="Radio" firstButton="1" fmlaLink="$R$58"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checked="Checked" firstButton="1" fmlaLink="$R$56"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R$53"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fmlaLink="$S$52" lockText="1" noThreeD="1"/>
</file>

<file path=xl/ctrlProps/ctrlProp137.xml><?xml version="1.0" encoding="utf-8"?>
<formControlPr xmlns="http://schemas.microsoft.com/office/spreadsheetml/2009/9/main" objectType="Radio" firstButton="1" fmlaLink="$R$50"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fmlaLink="$S$49" lockText="1" noThreeD="1"/>
</file>

<file path=xl/ctrlProps/ctrlProp141.xml><?xml version="1.0" encoding="utf-8"?>
<formControlPr xmlns="http://schemas.microsoft.com/office/spreadsheetml/2009/9/main" objectType="Radio" firstButton="1" fmlaLink="$R$47"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CheckBox" fmlaLink="$Y$52" lockText="1" noThreeD="1"/>
</file>

<file path=xl/ctrlProps/ctrlProp145.xml><?xml version="1.0" encoding="utf-8"?>
<formControlPr xmlns="http://schemas.microsoft.com/office/spreadsheetml/2009/9/main" objectType="CheckBox" fmlaLink="$X$52" lockText="1" noThreeD="1"/>
</file>

<file path=xl/ctrlProps/ctrlProp146.xml><?xml version="1.0" encoding="utf-8"?>
<formControlPr xmlns="http://schemas.microsoft.com/office/spreadsheetml/2009/9/main" objectType="CheckBox" fmlaLink="$W$52" lockText="1" noThreeD="1"/>
</file>

<file path=xl/ctrlProps/ctrlProp147.xml><?xml version="1.0" encoding="utf-8"?>
<formControlPr xmlns="http://schemas.microsoft.com/office/spreadsheetml/2009/9/main" objectType="CheckBox" fmlaLink="$V$52" lockText="1" noThreeD="1"/>
</file>

<file path=xl/ctrlProps/ctrlProp148.xml><?xml version="1.0" encoding="utf-8"?>
<formControlPr xmlns="http://schemas.microsoft.com/office/spreadsheetml/2009/9/main" objectType="CheckBox" checked="Checked" fmlaLink="$U$52" lockText="1" noThreeD="1"/>
</file>

<file path=xl/ctrlProps/ctrlProp149.xml><?xml version="1.0" encoding="utf-8"?>
<formControlPr xmlns="http://schemas.microsoft.com/office/spreadsheetml/2009/9/main" objectType="Radio" firstButton="1" fmlaLink="$R$42"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R$35"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checked="Checked" firstButton="1" fmlaLink="$R$34"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checked="Checked" firstButton="1" fmlaLink="$R$3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fmlaLink="$T$38" lockText="1" noThreeD="1"/>
</file>

<file path=xl/ctrlProps/ctrlProp163.xml><?xml version="1.0" encoding="utf-8"?>
<formControlPr xmlns="http://schemas.microsoft.com/office/spreadsheetml/2009/9/main" objectType="Radio" firstButton="1" fmlaLink="$R$30"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checked="Checked" fmlaLink="$U$36" lockText="1" noThreeD="1"/>
</file>

<file path=xl/ctrlProps/ctrlProp169.xml><?xml version="1.0" encoding="utf-8"?>
<formControlPr xmlns="http://schemas.microsoft.com/office/spreadsheetml/2009/9/main" objectType="CheckBox" fmlaLink="$T$36" lockText="1" noThreeD="1"/>
</file>

<file path=xl/ctrlProps/ctrlProp170.xml><?xml version="1.0" encoding="utf-8"?>
<formControlPr xmlns="http://schemas.microsoft.com/office/spreadsheetml/2009/9/main" objectType="CheckBox" fmlaLink="$S$36" lockText="1" noThreeD="1"/>
</file>

<file path=xl/drawings/drawing1.xml><?xml version="1.0" encoding="utf-8"?>
<xdr:wsDr xmlns:xdr="http://schemas.openxmlformats.org/drawingml/2006/spreadsheetDrawing" xmlns:a="http://schemas.openxmlformats.org/drawingml/2006/main">
  <xdr:twoCellAnchor>
    <xdr:from>
      <xdr:col>16</xdr:col>
      <xdr:colOff>58735</xdr:colOff>
      <xdr:row>0</xdr:row>
      <xdr:rowOff>0</xdr:rowOff>
    </xdr:from>
    <xdr:to>
      <xdr:col>29</xdr:col>
      <xdr:colOff>101598</xdr:colOff>
      <xdr:row>91</xdr:row>
      <xdr:rowOff>9525</xdr:rowOff>
    </xdr:to>
    <xdr:sp macro="" textlink="">
      <xdr:nvSpPr>
        <xdr:cNvPr id="101" name="正方形/長方形 S-AE">
          <a:extLst>
            <a:ext uri="{FF2B5EF4-FFF2-40B4-BE49-F238E27FC236}">
              <a16:creationId xmlns:a16="http://schemas.microsoft.com/office/drawing/2014/main" id="{00000000-0008-0000-0000-000065000000}"/>
            </a:ext>
          </a:extLst>
        </xdr:cNvPr>
        <xdr:cNvSpPr/>
      </xdr:nvSpPr>
      <xdr:spPr>
        <a:xfrm>
          <a:off x="7535860" y="0"/>
          <a:ext cx="5614988" cy="23050500"/>
        </a:xfrm>
        <a:prstGeom prst="rect">
          <a:avLst/>
        </a:prstGeom>
        <a:solidFill>
          <a:srgbClr val="BFBFB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395286</xdr:colOff>
      <xdr:row>79</xdr:row>
      <xdr:rowOff>14288</xdr:rowOff>
    </xdr:from>
    <xdr:to>
      <xdr:col>17</xdr:col>
      <xdr:colOff>395286</xdr:colOff>
      <xdr:row>80</xdr:row>
      <xdr:rowOff>14288</xdr:rowOff>
    </xdr:to>
    <xdr:sp macro="" textlink="">
      <xdr:nvSpPr>
        <xdr:cNvPr id="105" name="正方形/長方形 22">
          <a:extLst>
            <a:ext uri="{FF2B5EF4-FFF2-40B4-BE49-F238E27FC236}">
              <a16:creationId xmlns:a16="http://schemas.microsoft.com/office/drawing/2014/main" id="{00000000-0008-0000-0000-000069000000}"/>
            </a:ext>
          </a:extLst>
        </xdr:cNvPr>
        <xdr:cNvSpPr/>
      </xdr:nvSpPr>
      <xdr:spPr>
        <a:xfrm>
          <a:off x="7381874" y="19931063"/>
          <a:ext cx="400050" cy="25241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80</xdr:row>
      <xdr:rowOff>0</xdr:rowOff>
    </xdr:from>
    <xdr:ext cx="1362074" cy="495300"/>
    <xdr:sp macro="" textlink="">
      <xdr:nvSpPr>
        <xdr:cNvPr id="2" name="テキスト ボックス 22">
          <a:extLst>
            <a:ext uri="{FF2B5EF4-FFF2-40B4-BE49-F238E27FC236}">
              <a16:creationId xmlns:a16="http://schemas.microsoft.com/office/drawing/2014/main" id="{00000000-0008-0000-0000-000002000000}"/>
            </a:ext>
          </a:extLst>
        </xdr:cNvPr>
        <xdr:cNvSpPr txBox="1"/>
      </xdr:nvSpPr>
      <xdr:spPr>
        <a:xfrm>
          <a:off x="0" y="19516725"/>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　連絡先</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11</xdr:col>
          <xdr:colOff>381000</xdr:colOff>
          <xdr:row>79</xdr:row>
          <xdr:rowOff>0</xdr:rowOff>
        </xdr:from>
        <xdr:to>
          <xdr:col>16</xdr:col>
          <xdr:colOff>0</xdr:colOff>
          <xdr:row>80</xdr:row>
          <xdr:rowOff>0</xdr:rowOff>
        </xdr:to>
        <xdr:sp macro="" textlink="">
          <xdr:nvSpPr>
            <xdr:cNvPr id="50177" name="Check Box 21" hidden="1">
              <a:extLst>
                <a:ext uri="{63B3BB69-23CF-44E3-9099-C40C66FF867C}">
                  <a14:compatExt spid="_x0000_s50177"/>
                </a:ext>
                <a:ext uri="{FF2B5EF4-FFF2-40B4-BE49-F238E27FC236}">
                  <a16:creationId xmlns:a16="http://schemas.microsoft.com/office/drawing/2014/main" id="{00000000-0008-0000-00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9525</xdr:rowOff>
        </xdr:from>
        <xdr:to>
          <xdr:col>8</xdr:col>
          <xdr:colOff>276225</xdr:colOff>
          <xdr:row>79</xdr:row>
          <xdr:rowOff>0</xdr:rowOff>
        </xdr:to>
        <xdr:sp macro="" textlink="">
          <xdr:nvSpPr>
            <xdr:cNvPr id="50180" name="Option Button 21-3" hidden="1">
              <a:extLst>
                <a:ext uri="{63B3BB69-23CF-44E3-9099-C40C66FF867C}">
                  <a14:compatExt spid="_x0000_s50180"/>
                </a:ext>
                <a:ext uri="{FF2B5EF4-FFF2-40B4-BE49-F238E27FC236}">
                  <a16:creationId xmlns:a16="http://schemas.microsoft.com/office/drawing/2014/main" id="{00000000-0008-0000-00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9525</xdr:rowOff>
        </xdr:from>
        <xdr:to>
          <xdr:col>6</xdr:col>
          <xdr:colOff>371475</xdr:colOff>
          <xdr:row>79</xdr:row>
          <xdr:rowOff>0</xdr:rowOff>
        </xdr:to>
        <xdr:sp macro="" textlink="">
          <xdr:nvSpPr>
            <xdr:cNvPr id="50179" name="Option Button 21-2" hidden="1">
              <a:extLst>
                <a:ext uri="{63B3BB69-23CF-44E3-9099-C40C66FF867C}">
                  <a14:compatExt spid="_x0000_s50179"/>
                </a:ext>
                <a:ext uri="{FF2B5EF4-FFF2-40B4-BE49-F238E27FC236}">
                  <a16:creationId xmlns:a16="http://schemas.microsoft.com/office/drawing/2014/main" id="{00000000-0008-0000-00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商品PR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9525</xdr:rowOff>
        </xdr:from>
        <xdr:to>
          <xdr:col>4</xdr:col>
          <xdr:colOff>133350</xdr:colOff>
          <xdr:row>79</xdr:row>
          <xdr:rowOff>0</xdr:rowOff>
        </xdr:to>
        <xdr:sp macro="" textlink="">
          <xdr:nvSpPr>
            <xdr:cNvPr id="50178" name="Option Button 21-1" hidden="1">
              <a:extLst>
                <a:ext uri="{63B3BB69-23CF-44E3-9099-C40C66FF867C}">
                  <a14:compatExt spid="_x0000_s50178"/>
                </a:ext>
                <a:ext uri="{FF2B5EF4-FFF2-40B4-BE49-F238E27FC236}">
                  <a16:creationId xmlns:a16="http://schemas.microsoft.com/office/drawing/2014/main" id="{00000000-0008-0000-00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自社PR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14</xdr:col>
          <xdr:colOff>285750</xdr:colOff>
          <xdr:row>80</xdr:row>
          <xdr:rowOff>0</xdr:rowOff>
        </xdr:to>
        <xdr:sp macro="" textlink="">
          <xdr:nvSpPr>
            <xdr:cNvPr id="50181" name="Group Box 21" hidden="1">
              <a:extLst>
                <a:ext uri="{63B3BB69-23CF-44E3-9099-C40C66FF867C}">
                  <a14:compatExt spid="_x0000_s50181"/>
                </a:ext>
                <a:ext uri="{FF2B5EF4-FFF2-40B4-BE49-F238E27FC236}">
                  <a16:creationId xmlns:a16="http://schemas.microsoft.com/office/drawing/2014/main" id="{00000000-0008-0000-0000-000005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77</xdr:row>
          <xdr:rowOff>0</xdr:rowOff>
        </xdr:from>
        <xdr:to>
          <xdr:col>16</xdr:col>
          <xdr:colOff>0</xdr:colOff>
          <xdr:row>78</xdr:row>
          <xdr:rowOff>0</xdr:rowOff>
        </xdr:to>
        <xdr:sp macro="" textlink="">
          <xdr:nvSpPr>
            <xdr:cNvPr id="50182" name="Check Box 20" hidden="1">
              <a:extLst>
                <a:ext uri="{63B3BB69-23CF-44E3-9099-C40C66FF867C}">
                  <a14:compatExt spid="_x0000_s50182"/>
                </a:ext>
                <a:ext uri="{FF2B5EF4-FFF2-40B4-BE49-F238E27FC236}">
                  <a16:creationId xmlns:a16="http://schemas.microsoft.com/office/drawing/2014/main" id="{00000000-0008-0000-00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9525</xdr:rowOff>
        </xdr:from>
        <xdr:to>
          <xdr:col>8</xdr:col>
          <xdr:colOff>276225</xdr:colOff>
          <xdr:row>77</xdr:row>
          <xdr:rowOff>0</xdr:rowOff>
        </xdr:to>
        <xdr:sp macro="" textlink="">
          <xdr:nvSpPr>
            <xdr:cNvPr id="50185" name="Option Button 20-3" hidden="1">
              <a:extLst>
                <a:ext uri="{63B3BB69-23CF-44E3-9099-C40C66FF867C}">
                  <a14:compatExt spid="_x0000_s50185"/>
                </a:ext>
                <a:ext uri="{FF2B5EF4-FFF2-40B4-BE49-F238E27FC236}">
                  <a16:creationId xmlns:a16="http://schemas.microsoft.com/office/drawing/2014/main" id="{00000000-0008-0000-00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9525</xdr:rowOff>
        </xdr:from>
        <xdr:to>
          <xdr:col>6</xdr:col>
          <xdr:colOff>371475</xdr:colOff>
          <xdr:row>77</xdr:row>
          <xdr:rowOff>0</xdr:rowOff>
        </xdr:to>
        <xdr:sp macro="" textlink="">
          <xdr:nvSpPr>
            <xdr:cNvPr id="50184" name="Option Button 20-2" hidden="1">
              <a:extLst>
                <a:ext uri="{63B3BB69-23CF-44E3-9099-C40C66FF867C}">
                  <a14:compatExt spid="_x0000_s50184"/>
                </a:ext>
                <a:ext uri="{FF2B5EF4-FFF2-40B4-BE49-F238E27FC236}">
                  <a16:creationId xmlns:a16="http://schemas.microsoft.com/office/drawing/2014/main" id="{00000000-0008-0000-00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商品HP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9525</xdr:rowOff>
        </xdr:from>
        <xdr:to>
          <xdr:col>4</xdr:col>
          <xdr:colOff>133350</xdr:colOff>
          <xdr:row>77</xdr:row>
          <xdr:rowOff>0</xdr:rowOff>
        </xdr:to>
        <xdr:sp macro="" textlink="">
          <xdr:nvSpPr>
            <xdr:cNvPr id="50183" name="Option Button 20-1" hidden="1">
              <a:extLst>
                <a:ext uri="{63B3BB69-23CF-44E3-9099-C40C66FF867C}">
                  <a14:compatExt spid="_x0000_s50183"/>
                </a:ext>
                <a:ext uri="{FF2B5EF4-FFF2-40B4-BE49-F238E27FC236}">
                  <a16:creationId xmlns:a16="http://schemas.microsoft.com/office/drawing/2014/main" id="{00000000-0008-0000-00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自社HP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76</xdr:row>
          <xdr:rowOff>0</xdr:rowOff>
        </xdr:from>
        <xdr:to>
          <xdr:col>14</xdr:col>
          <xdr:colOff>361950</xdr:colOff>
          <xdr:row>78</xdr:row>
          <xdr:rowOff>0</xdr:rowOff>
        </xdr:to>
        <xdr:sp macro="" textlink="">
          <xdr:nvSpPr>
            <xdr:cNvPr id="50186" name="Group Box 20" hidden="1">
              <a:extLst>
                <a:ext uri="{63B3BB69-23CF-44E3-9099-C40C66FF867C}">
                  <a14:compatExt spid="_x0000_s50186"/>
                </a:ext>
                <a:ext uri="{FF2B5EF4-FFF2-40B4-BE49-F238E27FC236}">
                  <a16:creationId xmlns:a16="http://schemas.microsoft.com/office/drawing/2014/main" id="{00000000-0008-0000-0000-00000A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0</xdr:colOff>
      <xdr:row>71</xdr:row>
      <xdr:rowOff>0</xdr:rowOff>
    </xdr:from>
    <xdr:to>
      <xdr:col>18</xdr:col>
      <xdr:colOff>0</xdr:colOff>
      <xdr:row>72</xdr:row>
      <xdr:rowOff>0</xdr:rowOff>
    </xdr:to>
    <xdr:sp macro="" textlink="">
      <xdr:nvSpPr>
        <xdr:cNvPr id="104" name="正方形/長方形 19-2">
          <a:extLst>
            <a:ext uri="{FF2B5EF4-FFF2-40B4-BE49-F238E27FC236}">
              <a16:creationId xmlns:a16="http://schemas.microsoft.com/office/drawing/2014/main" id="{00000000-0008-0000-0000-000068000000}"/>
            </a:ext>
          </a:extLst>
        </xdr:cNvPr>
        <xdr:cNvSpPr/>
      </xdr:nvSpPr>
      <xdr:spPr>
        <a:xfrm>
          <a:off x="7362825" y="17535525"/>
          <a:ext cx="428625" cy="247650"/>
        </a:xfrm>
        <a:prstGeom prst="rect">
          <a:avLst/>
        </a:prstGeom>
        <a:solidFill>
          <a:srgbClr val="BFBFB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15</xdr:col>
          <xdr:colOff>257175</xdr:colOff>
          <xdr:row>75</xdr:row>
          <xdr:rowOff>238125</xdr:rowOff>
        </xdr:to>
        <xdr:sp macro="" textlink="">
          <xdr:nvSpPr>
            <xdr:cNvPr id="50187" name="Check Box 19-2-99" hidden="1">
              <a:extLst>
                <a:ext uri="{63B3BB69-23CF-44E3-9099-C40C66FF867C}">
                  <a14:compatExt spid="_x0000_s50187"/>
                </a:ext>
                <a:ext uri="{FF2B5EF4-FFF2-40B4-BE49-F238E27FC236}">
                  <a16:creationId xmlns:a16="http://schemas.microsoft.com/office/drawing/2014/main" id="{00000000-0008-0000-00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228600</xdr:colOff>
          <xdr:row>76</xdr:row>
          <xdr:rowOff>0</xdr:rowOff>
        </xdr:to>
        <xdr:sp macro="" textlink="">
          <xdr:nvSpPr>
            <xdr:cNvPr id="50275" name="Check Box 19-2-21" descr="ゼラチン" hidden="1">
              <a:extLst>
                <a:ext uri="{63B3BB69-23CF-44E3-9099-C40C66FF867C}">
                  <a14:compatExt spid="_x0000_s50275"/>
                </a:ext>
                <a:ext uri="{FF2B5EF4-FFF2-40B4-BE49-F238E27FC236}">
                  <a16:creationId xmlns:a16="http://schemas.microsoft.com/office/drawing/2014/main" id="{00000000-0008-0000-0000-00006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257175</xdr:colOff>
          <xdr:row>75</xdr:row>
          <xdr:rowOff>238125</xdr:rowOff>
        </xdr:to>
        <xdr:sp macro="" textlink="">
          <xdr:nvSpPr>
            <xdr:cNvPr id="50188" name="Check Box 19-2-20" descr="りんご" hidden="1">
              <a:extLst>
                <a:ext uri="{63B3BB69-23CF-44E3-9099-C40C66FF867C}">
                  <a14:compatExt spid="_x0000_s50188"/>
                </a:ext>
                <a:ext uri="{FF2B5EF4-FFF2-40B4-BE49-F238E27FC236}">
                  <a16:creationId xmlns:a16="http://schemas.microsoft.com/office/drawing/2014/main" id="{00000000-0008-0000-00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7</xdr:col>
          <xdr:colOff>161925</xdr:colOff>
          <xdr:row>75</xdr:row>
          <xdr:rowOff>238125</xdr:rowOff>
        </xdr:to>
        <xdr:sp macro="" textlink="">
          <xdr:nvSpPr>
            <xdr:cNvPr id="50189" name="Check Box 19-2-19" hidden="1">
              <a:extLst>
                <a:ext uri="{63B3BB69-23CF-44E3-9099-C40C66FF867C}">
                  <a14:compatExt spid="_x0000_s50189"/>
                </a:ext>
                <a:ext uri="{FF2B5EF4-FFF2-40B4-BE49-F238E27FC236}">
                  <a16:creationId xmlns:a16="http://schemas.microsoft.com/office/drawing/2014/main" id="{00000000-0008-0000-00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5</xdr:col>
          <xdr:colOff>257175</xdr:colOff>
          <xdr:row>75</xdr:row>
          <xdr:rowOff>238125</xdr:rowOff>
        </xdr:to>
        <xdr:sp macro="" textlink="">
          <xdr:nvSpPr>
            <xdr:cNvPr id="50190" name="Check Box 19-2-18" hidden="1">
              <a:extLst>
                <a:ext uri="{63B3BB69-23CF-44E3-9099-C40C66FF867C}">
                  <a14:compatExt spid="_x0000_s50190"/>
                </a:ext>
                <a:ext uri="{FF2B5EF4-FFF2-40B4-BE49-F238E27FC236}">
                  <a16:creationId xmlns:a16="http://schemas.microsoft.com/office/drawing/2014/main" id="{00000000-0008-0000-00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257175</xdr:colOff>
          <xdr:row>74</xdr:row>
          <xdr:rowOff>238125</xdr:rowOff>
        </xdr:to>
        <xdr:sp macro="" textlink="">
          <xdr:nvSpPr>
            <xdr:cNvPr id="50191" name="Check Box 19-2-17" hidden="1">
              <a:extLst>
                <a:ext uri="{63B3BB69-23CF-44E3-9099-C40C66FF867C}">
                  <a14:compatExt spid="_x0000_s50191"/>
                </a:ext>
                <a:ext uri="{FF2B5EF4-FFF2-40B4-BE49-F238E27FC236}">
                  <a16:creationId xmlns:a16="http://schemas.microsoft.com/office/drawing/2014/main" id="{00000000-0008-0000-00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ﾏｶﾀﾞﾐｱﾅｯﾂ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257175</xdr:colOff>
          <xdr:row>74</xdr:row>
          <xdr:rowOff>238125</xdr:rowOff>
        </xdr:to>
        <xdr:sp macro="" textlink="">
          <xdr:nvSpPr>
            <xdr:cNvPr id="50192" name="Check Box 19-2-16" hidden="1">
              <a:extLst>
                <a:ext uri="{63B3BB69-23CF-44E3-9099-C40C66FF867C}">
                  <a14:compatExt spid="_x0000_s50192"/>
                </a:ext>
                <a:ext uri="{FF2B5EF4-FFF2-40B4-BE49-F238E27FC236}">
                  <a16:creationId xmlns:a16="http://schemas.microsoft.com/office/drawing/2014/main" id="{00000000-0008-0000-00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257175</xdr:colOff>
          <xdr:row>74</xdr:row>
          <xdr:rowOff>238125</xdr:rowOff>
        </xdr:to>
        <xdr:sp macro="" textlink="">
          <xdr:nvSpPr>
            <xdr:cNvPr id="50193" name="Check Box 19-2-15" hidden="1">
              <a:extLst>
                <a:ext uri="{63B3BB69-23CF-44E3-9099-C40C66FF867C}">
                  <a14:compatExt spid="_x0000_s50193"/>
                </a:ext>
                <a:ext uri="{FF2B5EF4-FFF2-40B4-BE49-F238E27FC236}">
                  <a16:creationId xmlns:a16="http://schemas.microsoft.com/office/drawing/2014/main" id="{00000000-0008-0000-00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257175</xdr:colOff>
          <xdr:row>74</xdr:row>
          <xdr:rowOff>238125</xdr:rowOff>
        </xdr:to>
        <xdr:sp macro="" textlink="">
          <xdr:nvSpPr>
            <xdr:cNvPr id="50194" name="Check Box 19-2-14" hidden="1">
              <a:extLst>
                <a:ext uri="{63B3BB69-23CF-44E3-9099-C40C66FF867C}">
                  <a14:compatExt spid="_x0000_s50194"/>
                </a:ext>
                <a:ext uri="{FF2B5EF4-FFF2-40B4-BE49-F238E27FC236}">
                  <a16:creationId xmlns:a16="http://schemas.microsoft.com/office/drawing/2014/main" id="{00000000-0008-0000-00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0</xdr:rowOff>
        </xdr:from>
        <xdr:to>
          <xdr:col>7</xdr:col>
          <xdr:colOff>161925</xdr:colOff>
          <xdr:row>74</xdr:row>
          <xdr:rowOff>238125</xdr:rowOff>
        </xdr:to>
        <xdr:sp macro="" textlink="">
          <xdr:nvSpPr>
            <xdr:cNvPr id="50195" name="Check Box 19-2-13" hidden="1">
              <a:extLst>
                <a:ext uri="{63B3BB69-23CF-44E3-9099-C40C66FF867C}">
                  <a14:compatExt spid="_x0000_s50195"/>
                </a:ext>
                <a:ext uri="{FF2B5EF4-FFF2-40B4-BE49-F238E27FC236}">
                  <a16:creationId xmlns:a16="http://schemas.microsoft.com/office/drawing/2014/main" id="{00000000-0008-0000-00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5</xdr:col>
          <xdr:colOff>257175</xdr:colOff>
          <xdr:row>74</xdr:row>
          <xdr:rowOff>238125</xdr:rowOff>
        </xdr:to>
        <xdr:sp macro="" textlink="">
          <xdr:nvSpPr>
            <xdr:cNvPr id="50196" name="Check Box 19-2-12" hidden="1">
              <a:extLst>
                <a:ext uri="{63B3BB69-23CF-44E3-9099-C40C66FF867C}">
                  <a14:compatExt spid="_x0000_s50196"/>
                </a:ext>
                <a:ext uri="{FF2B5EF4-FFF2-40B4-BE49-F238E27FC236}">
                  <a16:creationId xmlns:a16="http://schemas.microsoft.com/office/drawing/2014/main" id="{00000000-0008-0000-00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257175</xdr:colOff>
          <xdr:row>73</xdr:row>
          <xdr:rowOff>238125</xdr:rowOff>
        </xdr:to>
        <xdr:sp macro="" textlink="">
          <xdr:nvSpPr>
            <xdr:cNvPr id="50197" name="Check Box 19-2-11" hidden="1">
              <a:extLst>
                <a:ext uri="{63B3BB69-23CF-44E3-9099-C40C66FF867C}">
                  <a14:compatExt spid="_x0000_s50197"/>
                </a:ext>
                <a:ext uri="{FF2B5EF4-FFF2-40B4-BE49-F238E27FC236}">
                  <a16:creationId xmlns:a16="http://schemas.microsoft.com/office/drawing/2014/main" id="{00000000-0008-0000-00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さけ(鮭)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257175</xdr:colOff>
          <xdr:row>73</xdr:row>
          <xdr:rowOff>238125</xdr:rowOff>
        </xdr:to>
        <xdr:sp macro="" textlink="">
          <xdr:nvSpPr>
            <xdr:cNvPr id="50198" name="Check Box 19-2-10" hidden="1">
              <a:extLst>
                <a:ext uri="{63B3BB69-23CF-44E3-9099-C40C66FF867C}">
                  <a14:compatExt spid="_x0000_s50198"/>
                </a:ext>
                <a:ext uri="{FF2B5EF4-FFF2-40B4-BE49-F238E27FC236}">
                  <a16:creationId xmlns:a16="http://schemas.microsoft.com/office/drawing/2014/main" id="{00000000-0008-0000-00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19050</xdr:rowOff>
        </xdr:from>
        <xdr:to>
          <xdr:col>9</xdr:col>
          <xdr:colOff>257175</xdr:colOff>
          <xdr:row>72</xdr:row>
          <xdr:rowOff>9525</xdr:rowOff>
        </xdr:to>
        <xdr:sp macro="" textlink="">
          <xdr:nvSpPr>
            <xdr:cNvPr id="50199" name="Check Box 19-2-9" hidden="1">
              <a:extLst>
                <a:ext uri="{63B3BB69-23CF-44E3-9099-C40C66FF867C}">
                  <a14:compatExt spid="_x0000_s50199"/>
                </a:ext>
                <a:ext uri="{FF2B5EF4-FFF2-40B4-BE49-F238E27FC236}">
                  <a16:creationId xmlns:a16="http://schemas.microsoft.com/office/drawing/2014/main" id="{00000000-0008-0000-00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257175</xdr:colOff>
          <xdr:row>74</xdr:row>
          <xdr:rowOff>0</xdr:rowOff>
        </xdr:to>
        <xdr:sp macro="" textlink="">
          <xdr:nvSpPr>
            <xdr:cNvPr id="50200" name="Check Box 19-2-8" hidden="1">
              <a:extLst>
                <a:ext uri="{63B3BB69-23CF-44E3-9099-C40C66FF867C}">
                  <a14:compatExt spid="_x0000_s50200"/>
                </a:ext>
                <a:ext uri="{FF2B5EF4-FFF2-40B4-BE49-F238E27FC236}">
                  <a16:creationId xmlns:a16="http://schemas.microsoft.com/office/drawing/2014/main" id="{00000000-0008-0000-00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466725</xdr:colOff>
          <xdr:row>74</xdr:row>
          <xdr:rowOff>0</xdr:rowOff>
        </xdr:to>
        <xdr:sp macro="" textlink="">
          <xdr:nvSpPr>
            <xdr:cNvPr id="50201" name="Check Box 19-2-7" hidden="1">
              <a:extLst>
                <a:ext uri="{63B3BB69-23CF-44E3-9099-C40C66FF867C}">
                  <a14:compatExt spid="_x0000_s50201"/>
                </a:ext>
                <a:ext uri="{FF2B5EF4-FFF2-40B4-BE49-F238E27FC236}">
                  <a16:creationId xmlns:a16="http://schemas.microsoft.com/office/drawing/2014/main" id="{00000000-0008-0000-00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73</xdr:row>
          <xdr:rowOff>0</xdr:rowOff>
        </xdr:from>
        <xdr:to>
          <xdr:col>7</xdr:col>
          <xdr:colOff>333375</xdr:colOff>
          <xdr:row>74</xdr:row>
          <xdr:rowOff>0</xdr:rowOff>
        </xdr:to>
        <xdr:sp macro="" textlink="">
          <xdr:nvSpPr>
            <xdr:cNvPr id="50202" name="Check Box 19-2-6" hidden="1">
              <a:extLst>
                <a:ext uri="{63B3BB69-23CF-44E3-9099-C40C66FF867C}">
                  <a14:compatExt spid="_x0000_s50202"/>
                </a:ext>
                <a:ext uri="{FF2B5EF4-FFF2-40B4-BE49-F238E27FC236}">
                  <a16:creationId xmlns:a16="http://schemas.microsoft.com/office/drawing/2014/main" id="{00000000-0008-0000-00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6</xdr:col>
          <xdr:colOff>0</xdr:colOff>
          <xdr:row>74</xdr:row>
          <xdr:rowOff>0</xdr:rowOff>
        </xdr:to>
        <xdr:sp macro="" textlink="">
          <xdr:nvSpPr>
            <xdr:cNvPr id="50203" name="Check Box 19-2-5" hidden="1">
              <a:extLst>
                <a:ext uri="{63B3BB69-23CF-44E3-9099-C40C66FF867C}">
                  <a14:compatExt spid="_x0000_s50203"/>
                </a:ext>
                <a:ext uri="{FF2B5EF4-FFF2-40B4-BE49-F238E27FC236}">
                  <a16:creationId xmlns:a16="http://schemas.microsoft.com/office/drawing/2014/main" id="{00000000-0008-0000-00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0</xdr:rowOff>
        </xdr:from>
        <xdr:to>
          <xdr:col>15</xdr:col>
          <xdr:colOff>257175</xdr:colOff>
          <xdr:row>72</xdr:row>
          <xdr:rowOff>238125</xdr:rowOff>
        </xdr:to>
        <xdr:sp macro="" textlink="">
          <xdr:nvSpPr>
            <xdr:cNvPr id="50204" name="Check Box 19-2-4" hidden="1">
              <a:extLst>
                <a:ext uri="{63B3BB69-23CF-44E3-9099-C40C66FF867C}">
                  <a14:compatExt spid="_x0000_s50204"/>
                </a:ext>
                <a:ext uri="{FF2B5EF4-FFF2-40B4-BE49-F238E27FC236}">
                  <a16:creationId xmlns:a16="http://schemas.microsoft.com/office/drawing/2014/main" id="{00000000-0008-0000-00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257175</xdr:colOff>
          <xdr:row>72</xdr:row>
          <xdr:rowOff>238125</xdr:rowOff>
        </xdr:to>
        <xdr:sp macro="" textlink="">
          <xdr:nvSpPr>
            <xdr:cNvPr id="50205" name="Check Box 19-2-3" hidden="1">
              <a:extLst>
                <a:ext uri="{63B3BB69-23CF-44E3-9099-C40C66FF867C}">
                  <a14:compatExt spid="_x0000_s50205"/>
                </a:ext>
                <a:ext uri="{FF2B5EF4-FFF2-40B4-BE49-F238E27FC236}">
                  <a16:creationId xmlns:a16="http://schemas.microsoft.com/office/drawing/2014/main" id="{00000000-0008-0000-00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257175</xdr:colOff>
          <xdr:row>72</xdr:row>
          <xdr:rowOff>238125</xdr:rowOff>
        </xdr:to>
        <xdr:sp macro="" textlink="">
          <xdr:nvSpPr>
            <xdr:cNvPr id="50206" name="Check Box 19-2-2" hidden="1">
              <a:extLst>
                <a:ext uri="{63B3BB69-23CF-44E3-9099-C40C66FF867C}">
                  <a14:compatExt spid="_x0000_s50206"/>
                </a:ext>
                <a:ext uri="{FF2B5EF4-FFF2-40B4-BE49-F238E27FC236}">
                  <a16:creationId xmlns:a16="http://schemas.microsoft.com/office/drawing/2014/main" id="{00000000-0008-0000-00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257175</xdr:colOff>
          <xdr:row>72</xdr:row>
          <xdr:rowOff>238125</xdr:rowOff>
        </xdr:to>
        <xdr:sp macro="" textlink="">
          <xdr:nvSpPr>
            <xdr:cNvPr id="50207" name="Check Box 19-2-1" hidden="1">
              <a:extLst>
                <a:ext uri="{63B3BB69-23CF-44E3-9099-C40C66FF867C}">
                  <a14:compatExt spid="_x0000_s50207"/>
                </a:ext>
                <a:ext uri="{FF2B5EF4-FFF2-40B4-BE49-F238E27FC236}">
                  <a16:creationId xmlns:a16="http://schemas.microsoft.com/office/drawing/2014/main" id="{00000000-0008-0000-00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アーモンド</a:t>
              </a:r>
            </a:p>
          </xdr:txBody>
        </xdr:sp>
        <xdr:clientData/>
      </xdr:twoCellAnchor>
    </mc:Choice>
    <mc:Fallback/>
  </mc:AlternateContent>
  <xdr:twoCellAnchor>
    <xdr:from>
      <xdr:col>17</xdr:col>
      <xdr:colOff>0</xdr:colOff>
      <xdr:row>69</xdr:row>
      <xdr:rowOff>0</xdr:rowOff>
    </xdr:from>
    <xdr:to>
      <xdr:col>18</xdr:col>
      <xdr:colOff>0</xdr:colOff>
      <xdr:row>70</xdr:row>
      <xdr:rowOff>0</xdr:rowOff>
    </xdr:to>
    <xdr:sp macro="" textlink="">
      <xdr:nvSpPr>
        <xdr:cNvPr id="103" name="正方形/長方形 19-1">
          <a:extLst>
            <a:ext uri="{FF2B5EF4-FFF2-40B4-BE49-F238E27FC236}">
              <a16:creationId xmlns:a16="http://schemas.microsoft.com/office/drawing/2014/main" id="{00000000-0008-0000-0000-000067000000}"/>
            </a:ext>
          </a:extLst>
        </xdr:cNvPr>
        <xdr:cNvSpPr/>
      </xdr:nvSpPr>
      <xdr:spPr>
        <a:xfrm>
          <a:off x="7362825" y="17040225"/>
          <a:ext cx="428625" cy="2476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15</xdr:col>
          <xdr:colOff>257175</xdr:colOff>
          <xdr:row>71</xdr:row>
          <xdr:rowOff>238125</xdr:rowOff>
        </xdr:to>
        <xdr:sp macro="" textlink="">
          <xdr:nvSpPr>
            <xdr:cNvPr id="50208" name="Check Box 19-1-99" hidden="1">
              <a:extLst>
                <a:ext uri="{63B3BB69-23CF-44E3-9099-C40C66FF867C}">
                  <a14:compatExt spid="_x0000_s50208"/>
                </a:ext>
                <a:ext uri="{FF2B5EF4-FFF2-40B4-BE49-F238E27FC236}">
                  <a16:creationId xmlns:a16="http://schemas.microsoft.com/office/drawing/2014/main" id="{00000000-0008-0000-00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0</xdr:rowOff>
        </xdr:from>
        <xdr:to>
          <xdr:col>7</xdr:col>
          <xdr:colOff>161925</xdr:colOff>
          <xdr:row>71</xdr:row>
          <xdr:rowOff>238125</xdr:rowOff>
        </xdr:to>
        <xdr:sp macro="" textlink="">
          <xdr:nvSpPr>
            <xdr:cNvPr id="50209" name="Check Box 19-1-7" hidden="1">
              <a:extLst>
                <a:ext uri="{63B3BB69-23CF-44E3-9099-C40C66FF867C}">
                  <a14:compatExt spid="_x0000_s50209"/>
                </a:ext>
                <a:ext uri="{FF2B5EF4-FFF2-40B4-BE49-F238E27FC236}">
                  <a16:creationId xmlns:a16="http://schemas.microsoft.com/office/drawing/2014/main" id="{00000000-0008-0000-00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257175</xdr:colOff>
          <xdr:row>71</xdr:row>
          <xdr:rowOff>238125</xdr:rowOff>
        </xdr:to>
        <xdr:sp macro="" textlink="">
          <xdr:nvSpPr>
            <xdr:cNvPr id="50210" name="Check Box 19-1-6" hidden="1">
              <a:extLst>
                <a:ext uri="{63B3BB69-23CF-44E3-9099-C40C66FF867C}">
                  <a14:compatExt spid="_x0000_s50210"/>
                </a:ext>
                <a:ext uri="{FF2B5EF4-FFF2-40B4-BE49-F238E27FC236}">
                  <a16:creationId xmlns:a16="http://schemas.microsoft.com/office/drawing/2014/main" id="{00000000-0008-0000-00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乳成分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257175</xdr:colOff>
          <xdr:row>70</xdr:row>
          <xdr:rowOff>238125</xdr:rowOff>
        </xdr:to>
        <xdr:sp macro="" textlink="">
          <xdr:nvSpPr>
            <xdr:cNvPr id="50211" name="Check Box 19-1-5" hidden="1">
              <a:extLst>
                <a:ext uri="{63B3BB69-23CF-44E3-9099-C40C66FF867C}">
                  <a14:compatExt spid="_x0000_s50211"/>
                </a:ext>
                <a:ext uri="{FF2B5EF4-FFF2-40B4-BE49-F238E27FC236}">
                  <a16:creationId xmlns:a16="http://schemas.microsoft.com/office/drawing/2014/main" id="{00000000-0008-0000-00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0</xdr:rowOff>
        </xdr:from>
        <xdr:to>
          <xdr:col>13</xdr:col>
          <xdr:colOff>257175</xdr:colOff>
          <xdr:row>70</xdr:row>
          <xdr:rowOff>238125</xdr:rowOff>
        </xdr:to>
        <xdr:sp macro="" textlink="">
          <xdr:nvSpPr>
            <xdr:cNvPr id="50212" name="Check Box 19-1-4" hidden="1">
              <a:extLst>
                <a:ext uri="{63B3BB69-23CF-44E3-9099-C40C66FF867C}">
                  <a14:compatExt spid="_x0000_s50212"/>
                </a:ext>
                <a:ext uri="{FF2B5EF4-FFF2-40B4-BE49-F238E27FC236}">
                  <a16:creationId xmlns:a16="http://schemas.microsoft.com/office/drawing/2014/main" id="{00000000-0008-0000-00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257175</xdr:colOff>
          <xdr:row>70</xdr:row>
          <xdr:rowOff>238125</xdr:rowOff>
        </xdr:to>
        <xdr:sp macro="" textlink="">
          <xdr:nvSpPr>
            <xdr:cNvPr id="50213" name="Check Box 19-1-3" hidden="1">
              <a:extLst>
                <a:ext uri="{63B3BB69-23CF-44E3-9099-C40C66FF867C}">
                  <a14:compatExt spid="_x0000_s50213"/>
                </a:ext>
                <a:ext uri="{FF2B5EF4-FFF2-40B4-BE49-F238E27FC236}">
                  <a16:creationId xmlns:a16="http://schemas.microsoft.com/office/drawing/2014/main" id="{00000000-0008-0000-00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257175</xdr:colOff>
          <xdr:row>70</xdr:row>
          <xdr:rowOff>238125</xdr:rowOff>
        </xdr:to>
        <xdr:sp macro="" textlink="">
          <xdr:nvSpPr>
            <xdr:cNvPr id="50214" name="Check Box 19-1-2" hidden="1">
              <a:extLst>
                <a:ext uri="{63B3BB69-23CF-44E3-9099-C40C66FF867C}">
                  <a14:compatExt spid="_x0000_s50214"/>
                </a:ext>
                <a:ext uri="{FF2B5EF4-FFF2-40B4-BE49-F238E27FC236}">
                  <a16:creationId xmlns:a16="http://schemas.microsoft.com/office/drawing/2014/main" id="{00000000-0008-0000-00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0</xdr:rowOff>
        </xdr:from>
        <xdr:to>
          <xdr:col>7</xdr:col>
          <xdr:colOff>161925</xdr:colOff>
          <xdr:row>70</xdr:row>
          <xdr:rowOff>238125</xdr:rowOff>
        </xdr:to>
        <xdr:sp macro="" textlink="">
          <xdr:nvSpPr>
            <xdr:cNvPr id="50215" name="Check Box 19-1-1" hidden="1">
              <a:extLst>
                <a:ext uri="{63B3BB69-23CF-44E3-9099-C40C66FF867C}">
                  <a14:compatExt spid="_x0000_s50215"/>
                </a:ext>
                <a:ext uri="{FF2B5EF4-FFF2-40B4-BE49-F238E27FC236}">
                  <a16:creationId xmlns:a16="http://schemas.microsoft.com/office/drawing/2014/main" id="{00000000-0008-0000-00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438150</xdr:colOff>
          <xdr:row>58</xdr:row>
          <xdr:rowOff>219075</xdr:rowOff>
        </xdr:to>
        <xdr:sp macro="" textlink="">
          <xdr:nvSpPr>
            <xdr:cNvPr id="50217" name="Option Button 15-2-2" hidden="1">
              <a:extLst>
                <a:ext uri="{63B3BB69-23CF-44E3-9099-C40C66FF867C}">
                  <a14:compatExt spid="_x0000_s50217"/>
                </a:ext>
                <a:ext uri="{FF2B5EF4-FFF2-40B4-BE49-F238E27FC236}">
                  <a16:creationId xmlns:a16="http://schemas.microsoft.com/office/drawing/2014/main" id="{00000000-0008-0000-00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6</xdr:col>
          <xdr:colOff>428625</xdr:colOff>
          <xdr:row>58</xdr:row>
          <xdr:rowOff>219075</xdr:rowOff>
        </xdr:to>
        <xdr:sp macro="" textlink="">
          <xdr:nvSpPr>
            <xdr:cNvPr id="50216" name="Option Button 15-2-1" hidden="1">
              <a:extLst>
                <a:ext uri="{63B3BB69-23CF-44E3-9099-C40C66FF867C}">
                  <a14:compatExt spid="_x0000_s50216"/>
                </a:ext>
                <a:ext uri="{FF2B5EF4-FFF2-40B4-BE49-F238E27FC236}">
                  <a16:creationId xmlns:a16="http://schemas.microsoft.com/office/drawing/2014/main" id="{00000000-0008-0000-00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14</xdr:col>
          <xdr:colOff>314325</xdr:colOff>
          <xdr:row>59</xdr:row>
          <xdr:rowOff>0</xdr:rowOff>
        </xdr:to>
        <xdr:sp macro="" textlink="">
          <xdr:nvSpPr>
            <xdr:cNvPr id="50218" name="Group Box 15-2" hidden="1">
              <a:extLst>
                <a:ext uri="{63B3BB69-23CF-44E3-9099-C40C66FF867C}">
                  <a14:compatExt spid="_x0000_s50218"/>
                </a:ext>
                <a:ext uri="{FF2B5EF4-FFF2-40B4-BE49-F238E27FC236}">
                  <a16:creationId xmlns:a16="http://schemas.microsoft.com/office/drawing/2014/main" id="{00000000-0008-0000-0000-00002A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57</xdr:row>
          <xdr:rowOff>0</xdr:rowOff>
        </xdr:from>
        <xdr:to>
          <xdr:col>15</xdr:col>
          <xdr:colOff>238125</xdr:colOff>
          <xdr:row>57</xdr:row>
          <xdr:rowOff>238125</xdr:rowOff>
        </xdr:to>
        <xdr:sp macro="" textlink="">
          <xdr:nvSpPr>
            <xdr:cNvPr id="50222" name="Option Button 15-1-2" hidden="1">
              <a:extLst>
                <a:ext uri="{63B3BB69-23CF-44E3-9099-C40C66FF867C}">
                  <a14:compatExt spid="_x0000_s50222"/>
                </a:ext>
                <a:ext uri="{FF2B5EF4-FFF2-40B4-BE49-F238E27FC236}">
                  <a16:creationId xmlns:a16="http://schemas.microsoft.com/office/drawing/2014/main" id="{00000000-0008-0000-00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在庫設定なし（在庫無制限）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0</xdr:rowOff>
        </xdr:from>
        <xdr:to>
          <xdr:col>5</xdr:col>
          <xdr:colOff>0</xdr:colOff>
          <xdr:row>58</xdr:row>
          <xdr:rowOff>0</xdr:rowOff>
        </xdr:to>
        <xdr:sp macro="" textlink="">
          <xdr:nvSpPr>
            <xdr:cNvPr id="50219" name="Option Button 15-1-1" hidden="1">
              <a:extLst>
                <a:ext uri="{63B3BB69-23CF-44E3-9099-C40C66FF867C}">
                  <a14:compatExt spid="_x0000_s50219"/>
                </a:ext>
                <a:ext uri="{FF2B5EF4-FFF2-40B4-BE49-F238E27FC236}">
                  <a16:creationId xmlns:a16="http://schemas.microsoft.com/office/drawing/2014/main" id="{00000000-0008-0000-00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在庫設定数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56</xdr:row>
          <xdr:rowOff>0</xdr:rowOff>
        </xdr:from>
        <xdr:to>
          <xdr:col>15</xdr:col>
          <xdr:colOff>361950</xdr:colOff>
          <xdr:row>58</xdr:row>
          <xdr:rowOff>0</xdr:rowOff>
        </xdr:to>
        <xdr:sp macro="" textlink="">
          <xdr:nvSpPr>
            <xdr:cNvPr id="50223" name="Group Box 15" hidden="1">
              <a:extLst>
                <a:ext uri="{63B3BB69-23CF-44E3-9099-C40C66FF867C}">
                  <a14:compatExt spid="_x0000_s50223"/>
                </a:ext>
                <a:ext uri="{FF2B5EF4-FFF2-40B4-BE49-F238E27FC236}">
                  <a16:creationId xmlns:a16="http://schemas.microsoft.com/office/drawing/2014/main" id="{00000000-0008-0000-0000-00002F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9525</xdr:rowOff>
        </xdr:from>
        <xdr:to>
          <xdr:col>10</xdr:col>
          <xdr:colOff>314325</xdr:colOff>
          <xdr:row>53</xdr:row>
          <xdr:rowOff>228600</xdr:rowOff>
        </xdr:to>
        <xdr:sp macro="" textlink="">
          <xdr:nvSpPr>
            <xdr:cNvPr id="50242" name="Option Button 14-3" hidden="1">
              <a:extLst>
                <a:ext uri="{63B3BB69-23CF-44E3-9099-C40C66FF867C}">
                  <a14:compatExt spid="_x0000_s50242"/>
                </a:ext>
                <a:ext uri="{FF2B5EF4-FFF2-40B4-BE49-F238E27FC236}">
                  <a16:creationId xmlns:a16="http://schemas.microsoft.com/office/drawing/2014/main" id="{00000000-0008-0000-0000-00004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9525</xdr:rowOff>
        </xdr:from>
        <xdr:to>
          <xdr:col>7</xdr:col>
          <xdr:colOff>333375</xdr:colOff>
          <xdr:row>53</xdr:row>
          <xdr:rowOff>228600</xdr:rowOff>
        </xdr:to>
        <xdr:sp macro="" textlink="">
          <xdr:nvSpPr>
            <xdr:cNvPr id="50288" name="Option Button 14-2" hidden="1">
              <a:extLst>
                <a:ext uri="{63B3BB69-23CF-44E3-9099-C40C66FF867C}">
                  <a14:compatExt spid="_x0000_s50288"/>
                </a:ext>
                <a:ext uri="{FF2B5EF4-FFF2-40B4-BE49-F238E27FC236}">
                  <a16:creationId xmlns:a16="http://schemas.microsoft.com/office/drawing/2014/main" id="{00000000-0008-0000-0000-00007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19050</xdr:rowOff>
        </xdr:from>
        <xdr:to>
          <xdr:col>4</xdr:col>
          <xdr:colOff>190500</xdr:colOff>
          <xdr:row>53</xdr:row>
          <xdr:rowOff>238125</xdr:rowOff>
        </xdr:to>
        <xdr:sp macro="" textlink="">
          <xdr:nvSpPr>
            <xdr:cNvPr id="50241" name="Option Button 14-1" hidden="1">
              <a:extLst>
                <a:ext uri="{63B3BB69-23CF-44E3-9099-C40C66FF867C}">
                  <a14:compatExt spid="_x0000_s50241"/>
                </a:ext>
                <a:ext uri="{FF2B5EF4-FFF2-40B4-BE49-F238E27FC236}">
                  <a16:creationId xmlns:a16="http://schemas.microsoft.com/office/drawing/2014/main" id="{00000000-0008-0000-0000-00004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15</xdr:col>
          <xdr:colOff>0</xdr:colOff>
          <xdr:row>54</xdr:row>
          <xdr:rowOff>38100</xdr:rowOff>
        </xdr:to>
        <xdr:sp macro="" textlink="">
          <xdr:nvSpPr>
            <xdr:cNvPr id="50292" name="Group Box 14" hidden="1">
              <a:extLst>
                <a:ext uri="{63B3BB69-23CF-44E3-9099-C40C66FF867C}">
                  <a14:compatExt spid="_x0000_s50292"/>
                </a:ext>
                <a:ext uri="{FF2B5EF4-FFF2-40B4-BE49-F238E27FC236}">
                  <a16:creationId xmlns:a16="http://schemas.microsoft.com/office/drawing/2014/main" id="{00000000-0008-0000-0000-000074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18</xdr:col>
      <xdr:colOff>0</xdr:colOff>
      <xdr:row>51</xdr:row>
      <xdr:rowOff>0</xdr:rowOff>
    </xdr:from>
    <xdr:to>
      <xdr:col>19</xdr:col>
      <xdr:colOff>0</xdr:colOff>
      <xdr:row>52</xdr:row>
      <xdr:rowOff>0</xdr:rowOff>
    </xdr:to>
    <xdr:sp macro="" textlink="">
      <xdr:nvSpPr>
        <xdr:cNvPr id="112" name="正方形/長方形 13">
          <a:extLst>
            <a:ext uri="{FF2B5EF4-FFF2-40B4-BE49-F238E27FC236}">
              <a16:creationId xmlns:a16="http://schemas.microsoft.com/office/drawing/2014/main" id="{00000000-0008-0000-0000-000070000000}"/>
            </a:ext>
          </a:extLst>
        </xdr:cNvPr>
        <xdr:cNvSpPr/>
      </xdr:nvSpPr>
      <xdr:spPr>
        <a:xfrm>
          <a:off x="8334375" y="12906375"/>
          <a:ext cx="428625" cy="2476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4</xdr:col>
          <xdr:colOff>190500</xdr:colOff>
          <xdr:row>53</xdr:row>
          <xdr:rowOff>9525</xdr:rowOff>
        </xdr:to>
        <xdr:sp macro="" textlink="">
          <xdr:nvSpPr>
            <xdr:cNvPr id="50287" name="Check Box 13" hidden="1">
              <a:extLst>
                <a:ext uri="{63B3BB69-23CF-44E3-9099-C40C66FF867C}">
                  <a14:compatExt spid="_x0000_s50287"/>
                </a:ext>
                <a:ext uri="{FF2B5EF4-FFF2-40B4-BE49-F238E27FC236}">
                  <a16:creationId xmlns:a16="http://schemas.microsoft.com/office/drawing/2014/main" id="{00000000-0008-0000-0000-00006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特記事項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19050</xdr:rowOff>
        </xdr:from>
        <xdr:to>
          <xdr:col>7</xdr:col>
          <xdr:colOff>333375</xdr:colOff>
          <xdr:row>50</xdr:row>
          <xdr:rowOff>238125</xdr:rowOff>
        </xdr:to>
        <xdr:sp macro="" textlink="">
          <xdr:nvSpPr>
            <xdr:cNvPr id="50225" name="Option Button 13-2" hidden="1">
              <a:extLst>
                <a:ext uri="{63B3BB69-23CF-44E3-9099-C40C66FF867C}">
                  <a14:compatExt spid="_x0000_s50225"/>
                </a:ext>
                <a:ext uri="{FF2B5EF4-FFF2-40B4-BE49-F238E27FC236}">
                  <a16:creationId xmlns:a16="http://schemas.microsoft.com/office/drawing/2014/main" id="{00000000-0008-0000-00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季節商品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19050</xdr:rowOff>
        </xdr:from>
        <xdr:to>
          <xdr:col>4</xdr:col>
          <xdr:colOff>190500</xdr:colOff>
          <xdr:row>50</xdr:row>
          <xdr:rowOff>238125</xdr:rowOff>
        </xdr:to>
        <xdr:sp macro="" textlink="">
          <xdr:nvSpPr>
            <xdr:cNvPr id="50224" name="Option Button 13-1" hidden="1">
              <a:extLst>
                <a:ext uri="{63B3BB69-23CF-44E3-9099-C40C66FF867C}">
                  <a14:compatExt spid="_x0000_s50224"/>
                </a:ext>
                <a:ext uri="{FF2B5EF4-FFF2-40B4-BE49-F238E27FC236}">
                  <a16:creationId xmlns:a16="http://schemas.microsoft.com/office/drawing/2014/main" id="{00000000-0008-0000-00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15</xdr:col>
          <xdr:colOff>0</xdr:colOff>
          <xdr:row>53</xdr:row>
          <xdr:rowOff>0</xdr:rowOff>
        </xdr:to>
        <xdr:sp macro="" textlink="">
          <xdr:nvSpPr>
            <xdr:cNvPr id="50228" name="Group Box 13" hidden="1">
              <a:extLst>
                <a:ext uri="{63B3BB69-23CF-44E3-9099-C40C66FF867C}">
                  <a14:compatExt spid="_x0000_s50228"/>
                </a:ext>
                <a:ext uri="{FF2B5EF4-FFF2-40B4-BE49-F238E27FC236}">
                  <a16:creationId xmlns:a16="http://schemas.microsoft.com/office/drawing/2014/main" id="{00000000-0008-0000-0000-000034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18</xdr:col>
      <xdr:colOff>0</xdr:colOff>
      <xdr:row>48</xdr:row>
      <xdr:rowOff>0</xdr:rowOff>
    </xdr:from>
    <xdr:to>
      <xdr:col>19</xdr:col>
      <xdr:colOff>0</xdr:colOff>
      <xdr:row>49</xdr:row>
      <xdr:rowOff>0</xdr:rowOff>
    </xdr:to>
    <xdr:sp macro="" textlink="">
      <xdr:nvSpPr>
        <xdr:cNvPr id="111" name="正方形/長方形 12">
          <a:extLst>
            <a:ext uri="{FF2B5EF4-FFF2-40B4-BE49-F238E27FC236}">
              <a16:creationId xmlns:a16="http://schemas.microsoft.com/office/drawing/2014/main" id="{00000000-0008-0000-0000-00006F000000}"/>
            </a:ext>
          </a:extLst>
        </xdr:cNvPr>
        <xdr:cNvSpPr/>
      </xdr:nvSpPr>
      <xdr:spPr>
        <a:xfrm>
          <a:off x="8334375" y="12163425"/>
          <a:ext cx="428625" cy="2476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4</xdr:col>
          <xdr:colOff>190500</xdr:colOff>
          <xdr:row>50</xdr:row>
          <xdr:rowOff>9525</xdr:rowOff>
        </xdr:to>
        <xdr:sp macro="" textlink="">
          <xdr:nvSpPr>
            <xdr:cNvPr id="50286" name="Check Box 12" hidden="1">
              <a:extLst>
                <a:ext uri="{63B3BB69-23CF-44E3-9099-C40C66FF867C}">
                  <a14:compatExt spid="_x0000_s50286"/>
                </a:ext>
                <a:ext uri="{FF2B5EF4-FFF2-40B4-BE49-F238E27FC236}">
                  <a16:creationId xmlns:a16="http://schemas.microsoft.com/office/drawing/2014/main" id="{00000000-0008-0000-0000-00006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特記事項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19050</xdr:rowOff>
        </xdr:from>
        <xdr:to>
          <xdr:col>7</xdr:col>
          <xdr:colOff>333375</xdr:colOff>
          <xdr:row>47</xdr:row>
          <xdr:rowOff>238125</xdr:rowOff>
        </xdr:to>
        <xdr:sp macro="" textlink="">
          <xdr:nvSpPr>
            <xdr:cNvPr id="50282" name="Option Button 12-2" hidden="1">
              <a:extLst>
                <a:ext uri="{63B3BB69-23CF-44E3-9099-C40C66FF867C}">
                  <a14:compatExt spid="_x0000_s50282"/>
                </a:ext>
                <a:ext uri="{FF2B5EF4-FFF2-40B4-BE49-F238E27FC236}">
                  <a16:creationId xmlns:a16="http://schemas.microsoft.com/office/drawing/2014/main" id="{00000000-0008-0000-0000-00006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季節商品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19050</xdr:rowOff>
        </xdr:from>
        <xdr:to>
          <xdr:col>4</xdr:col>
          <xdr:colOff>190500</xdr:colOff>
          <xdr:row>47</xdr:row>
          <xdr:rowOff>238125</xdr:rowOff>
        </xdr:to>
        <xdr:sp macro="" textlink="">
          <xdr:nvSpPr>
            <xdr:cNvPr id="50281" name="Option Button 12-1" hidden="1">
              <a:extLst>
                <a:ext uri="{63B3BB69-23CF-44E3-9099-C40C66FF867C}">
                  <a14:compatExt spid="_x0000_s50281"/>
                </a:ext>
                <a:ext uri="{FF2B5EF4-FFF2-40B4-BE49-F238E27FC236}">
                  <a16:creationId xmlns:a16="http://schemas.microsoft.com/office/drawing/2014/main" id="{00000000-0008-0000-0000-00006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14</xdr:col>
          <xdr:colOff>314325</xdr:colOff>
          <xdr:row>50</xdr:row>
          <xdr:rowOff>0</xdr:rowOff>
        </xdr:to>
        <xdr:sp macro="" textlink="">
          <xdr:nvSpPr>
            <xdr:cNvPr id="50285" name="Group Box 12" hidden="1">
              <a:extLst>
                <a:ext uri="{63B3BB69-23CF-44E3-9099-C40C66FF867C}">
                  <a14:compatExt spid="_x0000_s50285"/>
                </a:ext>
                <a:ext uri="{FF2B5EF4-FFF2-40B4-BE49-F238E27FC236}">
                  <a16:creationId xmlns:a16="http://schemas.microsoft.com/office/drawing/2014/main" id="{00000000-0008-0000-0000-00006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0</xdr:colOff>
      <xdr:row>43</xdr:row>
      <xdr:rowOff>228600</xdr:rowOff>
    </xdr:from>
    <xdr:to>
      <xdr:col>18</xdr:col>
      <xdr:colOff>0</xdr:colOff>
      <xdr:row>44</xdr:row>
      <xdr:rowOff>228600</xdr:rowOff>
    </xdr:to>
    <xdr:sp macro="" textlink="">
      <xdr:nvSpPr>
        <xdr:cNvPr id="108" name="正方形/長方形 11">
          <a:extLst>
            <a:ext uri="{FF2B5EF4-FFF2-40B4-BE49-F238E27FC236}">
              <a16:creationId xmlns:a16="http://schemas.microsoft.com/office/drawing/2014/main" id="{00000000-0008-0000-0000-00006C000000}"/>
            </a:ext>
          </a:extLst>
        </xdr:cNvPr>
        <xdr:cNvSpPr/>
      </xdr:nvSpPr>
      <xdr:spPr>
        <a:xfrm>
          <a:off x="7600950" y="11401425"/>
          <a:ext cx="428625" cy="2476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45</xdr:row>
          <xdr:rowOff>28575</xdr:rowOff>
        </xdr:from>
        <xdr:to>
          <xdr:col>10</xdr:col>
          <xdr:colOff>142875</xdr:colOff>
          <xdr:row>46</xdr:row>
          <xdr:rowOff>0</xdr:rowOff>
        </xdr:to>
        <xdr:sp macro="" textlink="">
          <xdr:nvSpPr>
            <xdr:cNvPr id="50247" name="Check Box 11-5" hidden="1">
              <a:extLst>
                <a:ext uri="{63B3BB69-23CF-44E3-9099-C40C66FF867C}">
                  <a14:compatExt spid="_x0000_s50247"/>
                </a:ext>
                <a:ext uri="{FF2B5EF4-FFF2-40B4-BE49-F238E27FC236}">
                  <a16:creationId xmlns:a16="http://schemas.microsoft.com/office/drawing/2014/main" id="{00000000-0008-0000-00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45</xdr:row>
          <xdr:rowOff>28575</xdr:rowOff>
        </xdr:from>
        <xdr:to>
          <xdr:col>8</xdr:col>
          <xdr:colOff>314325</xdr:colOff>
          <xdr:row>46</xdr:row>
          <xdr:rowOff>0</xdr:rowOff>
        </xdr:to>
        <xdr:sp macro="" textlink="">
          <xdr:nvSpPr>
            <xdr:cNvPr id="50246" name="Check Box 11-4" hidden="1">
              <a:extLst>
                <a:ext uri="{63B3BB69-23CF-44E3-9099-C40C66FF867C}">
                  <a14:compatExt spid="_x0000_s50246"/>
                </a:ext>
                <a:ext uri="{FF2B5EF4-FFF2-40B4-BE49-F238E27FC236}">
                  <a16:creationId xmlns:a16="http://schemas.microsoft.com/office/drawing/2014/main" id="{00000000-0008-0000-00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離島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45</xdr:row>
          <xdr:rowOff>28575</xdr:rowOff>
        </xdr:from>
        <xdr:to>
          <xdr:col>7</xdr:col>
          <xdr:colOff>38100</xdr:colOff>
          <xdr:row>46</xdr:row>
          <xdr:rowOff>0</xdr:rowOff>
        </xdr:to>
        <xdr:sp macro="" textlink="">
          <xdr:nvSpPr>
            <xdr:cNvPr id="50245" name="Check Box 11-3" hidden="1">
              <a:extLst>
                <a:ext uri="{63B3BB69-23CF-44E3-9099-C40C66FF867C}">
                  <a14:compatExt spid="_x0000_s50245"/>
                </a:ext>
                <a:ext uri="{FF2B5EF4-FFF2-40B4-BE49-F238E27FC236}">
                  <a16:creationId xmlns:a16="http://schemas.microsoft.com/office/drawing/2014/main" id="{00000000-0008-0000-00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45</xdr:row>
          <xdr:rowOff>19050</xdr:rowOff>
        </xdr:from>
        <xdr:to>
          <xdr:col>5</xdr:col>
          <xdr:colOff>200025</xdr:colOff>
          <xdr:row>46</xdr:row>
          <xdr:rowOff>19050</xdr:rowOff>
        </xdr:to>
        <xdr:sp macro="" textlink="">
          <xdr:nvSpPr>
            <xdr:cNvPr id="50280" name="Check Box 11-2" hidden="1">
              <a:extLst>
                <a:ext uri="{63B3BB69-23CF-44E3-9099-C40C66FF867C}">
                  <a14:compatExt spid="_x0000_s50280"/>
                </a:ext>
                <a:ext uri="{FF2B5EF4-FFF2-40B4-BE49-F238E27FC236}">
                  <a16:creationId xmlns:a16="http://schemas.microsoft.com/office/drawing/2014/main" id="{00000000-0008-0000-0000-00006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28575</xdr:rowOff>
        </xdr:from>
        <xdr:to>
          <xdr:col>4</xdr:col>
          <xdr:colOff>19050</xdr:colOff>
          <xdr:row>46</xdr:row>
          <xdr:rowOff>0</xdr:rowOff>
        </xdr:to>
        <xdr:sp macro="" textlink="">
          <xdr:nvSpPr>
            <xdr:cNvPr id="50244" name="Check Box 11-1" hidden="1">
              <a:extLst>
                <a:ext uri="{63B3BB69-23CF-44E3-9099-C40C66FF867C}">
                  <a14:compatExt spid="_x0000_s50244"/>
                </a:ext>
                <a:ext uri="{FF2B5EF4-FFF2-40B4-BE49-F238E27FC236}">
                  <a16:creationId xmlns:a16="http://schemas.microsoft.com/office/drawing/2014/main" id="{00000000-0008-0000-00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xdr:oneCellAnchor>
    <xdr:from>
      <xdr:col>0</xdr:col>
      <xdr:colOff>0</xdr:colOff>
      <xdr:row>45</xdr:row>
      <xdr:rowOff>0</xdr:rowOff>
    </xdr:from>
    <xdr:ext cx="1362074" cy="495299"/>
    <xdr:sp macro="" textlink="">
      <xdr:nvSpPr>
        <xdr:cNvPr id="74" name="テキスト ボックス 11">
          <a:extLst>
            <a:ext uri="{FF2B5EF4-FFF2-40B4-BE49-F238E27FC236}">
              <a16:creationId xmlns:a16="http://schemas.microsoft.com/office/drawing/2014/main" id="{00000000-0008-0000-0000-00004A000000}"/>
            </a:ext>
          </a:extLst>
        </xdr:cNvPr>
        <xdr:cNvSpPr txBox="1"/>
      </xdr:nvSpPr>
      <xdr:spPr>
        <a:xfrm>
          <a:off x="0" y="11172825"/>
          <a:ext cx="1362074" cy="495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　配送不可ｴﾘｱ</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3</xdr:col>
          <xdr:colOff>428625</xdr:colOff>
          <xdr:row>44</xdr:row>
          <xdr:rowOff>219075</xdr:rowOff>
        </xdr:to>
        <xdr:sp macro="" textlink="">
          <xdr:nvSpPr>
            <xdr:cNvPr id="50250" name="Option Button 10-3" hidden="1">
              <a:extLst>
                <a:ext uri="{63B3BB69-23CF-44E3-9099-C40C66FF867C}">
                  <a14:compatExt spid="_x0000_s50250"/>
                </a:ext>
                <a:ext uri="{FF2B5EF4-FFF2-40B4-BE49-F238E27FC236}">
                  <a16:creationId xmlns:a16="http://schemas.microsoft.com/office/drawing/2014/main" id="{00000000-0008-0000-0000-00004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3</xdr:col>
          <xdr:colOff>428625</xdr:colOff>
          <xdr:row>44</xdr:row>
          <xdr:rowOff>0</xdr:rowOff>
        </xdr:to>
        <xdr:sp macro="" textlink="">
          <xdr:nvSpPr>
            <xdr:cNvPr id="50249" name="Option Button 10-2" hidden="1">
              <a:extLst>
                <a:ext uri="{63B3BB69-23CF-44E3-9099-C40C66FF867C}">
                  <a14:compatExt spid="_x0000_s50249"/>
                </a:ext>
                <a:ext uri="{FF2B5EF4-FFF2-40B4-BE49-F238E27FC236}">
                  <a16:creationId xmlns:a16="http://schemas.microsoft.com/office/drawing/2014/main" id="{00000000-0008-0000-0000-00004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19050</xdr:rowOff>
        </xdr:from>
        <xdr:to>
          <xdr:col>3</xdr:col>
          <xdr:colOff>428625</xdr:colOff>
          <xdr:row>42</xdr:row>
          <xdr:rowOff>238125</xdr:rowOff>
        </xdr:to>
        <xdr:sp macro="" textlink="">
          <xdr:nvSpPr>
            <xdr:cNvPr id="50248" name="Option Button 10-1" hidden="1">
              <a:extLst>
                <a:ext uri="{63B3BB69-23CF-44E3-9099-C40C66FF867C}">
                  <a14:compatExt spid="_x0000_s50248"/>
                </a:ext>
                <a:ext uri="{FF2B5EF4-FFF2-40B4-BE49-F238E27FC236}">
                  <a16:creationId xmlns:a16="http://schemas.microsoft.com/office/drawing/2014/main" id="{00000000-0008-0000-00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14</xdr:col>
          <xdr:colOff>314325</xdr:colOff>
          <xdr:row>45</xdr:row>
          <xdr:rowOff>0</xdr:rowOff>
        </xdr:to>
        <xdr:sp macro="" textlink="">
          <xdr:nvSpPr>
            <xdr:cNvPr id="50251" name="Group Box 10" hidden="1">
              <a:extLst>
                <a:ext uri="{63B3BB69-23CF-44E3-9099-C40C66FF867C}">
                  <a14:compatExt spid="_x0000_s50251"/>
                </a:ext>
                <a:ext uri="{FF2B5EF4-FFF2-40B4-BE49-F238E27FC236}">
                  <a16:creationId xmlns:a16="http://schemas.microsoft.com/office/drawing/2014/main" id="{00000000-0008-0000-0000-00004B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23812</xdr:colOff>
      <xdr:row>38</xdr:row>
      <xdr:rowOff>247651</xdr:rowOff>
    </xdr:from>
    <xdr:to>
      <xdr:col>18</xdr:col>
      <xdr:colOff>23812</xdr:colOff>
      <xdr:row>40</xdr:row>
      <xdr:rowOff>247651</xdr:rowOff>
    </xdr:to>
    <xdr:sp macro="" textlink="">
      <xdr:nvSpPr>
        <xdr:cNvPr id="110" name="正方形/長方形 9">
          <a:extLst>
            <a:ext uri="{FF2B5EF4-FFF2-40B4-BE49-F238E27FC236}">
              <a16:creationId xmlns:a16="http://schemas.microsoft.com/office/drawing/2014/main" id="{00000000-0008-0000-0000-00006E000000}"/>
            </a:ext>
          </a:extLst>
        </xdr:cNvPr>
        <xdr:cNvSpPr/>
      </xdr:nvSpPr>
      <xdr:spPr>
        <a:xfrm>
          <a:off x="7410450" y="9696451"/>
          <a:ext cx="400050" cy="5048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10</xdr:col>
          <xdr:colOff>314325</xdr:colOff>
          <xdr:row>36</xdr:row>
          <xdr:rowOff>0</xdr:rowOff>
        </xdr:to>
        <xdr:sp macro="" textlink="">
          <xdr:nvSpPr>
            <xdr:cNvPr id="50253" name="Option Button 7-2-2" hidden="1">
              <a:extLst>
                <a:ext uri="{63B3BB69-23CF-44E3-9099-C40C66FF867C}">
                  <a14:compatExt spid="_x0000_s50253"/>
                </a:ext>
                <a:ext uri="{FF2B5EF4-FFF2-40B4-BE49-F238E27FC236}">
                  <a16:creationId xmlns:a16="http://schemas.microsoft.com/office/drawing/2014/main" id="{00000000-0008-0000-00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333375</xdr:colOff>
          <xdr:row>36</xdr:row>
          <xdr:rowOff>0</xdr:rowOff>
        </xdr:to>
        <xdr:sp macro="" textlink="">
          <xdr:nvSpPr>
            <xdr:cNvPr id="50252" name="Option Button 7-2-1" hidden="1">
              <a:extLst>
                <a:ext uri="{63B3BB69-23CF-44E3-9099-C40C66FF867C}">
                  <a14:compatExt spid="_x0000_s50252"/>
                </a:ext>
                <a:ext uri="{FF2B5EF4-FFF2-40B4-BE49-F238E27FC236}">
                  <a16:creationId xmlns:a16="http://schemas.microsoft.com/office/drawing/2014/main" id="{00000000-0008-0000-00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14</xdr:col>
          <xdr:colOff>314325</xdr:colOff>
          <xdr:row>36</xdr:row>
          <xdr:rowOff>0</xdr:rowOff>
        </xdr:to>
        <xdr:sp macro="" textlink="">
          <xdr:nvSpPr>
            <xdr:cNvPr id="50254" name="Group Box 7-2" hidden="1">
              <a:extLst>
                <a:ext uri="{63B3BB69-23CF-44E3-9099-C40C66FF867C}">
                  <a14:compatExt spid="_x0000_s50254"/>
                </a:ext>
                <a:ext uri="{FF2B5EF4-FFF2-40B4-BE49-F238E27FC236}">
                  <a16:creationId xmlns:a16="http://schemas.microsoft.com/office/drawing/2014/main" id="{00000000-0008-0000-0000-00004E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314325</xdr:colOff>
          <xdr:row>35</xdr:row>
          <xdr:rowOff>0</xdr:rowOff>
        </xdr:to>
        <xdr:sp macro="" textlink="">
          <xdr:nvSpPr>
            <xdr:cNvPr id="50256" name="Option Button 7-1-2" hidden="1">
              <a:extLst>
                <a:ext uri="{63B3BB69-23CF-44E3-9099-C40C66FF867C}">
                  <a14:compatExt spid="_x0000_s50256"/>
                </a:ext>
                <a:ext uri="{FF2B5EF4-FFF2-40B4-BE49-F238E27FC236}">
                  <a16:creationId xmlns:a16="http://schemas.microsoft.com/office/drawing/2014/main" id="{00000000-0008-0000-0000-00005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333375</xdr:colOff>
          <xdr:row>35</xdr:row>
          <xdr:rowOff>0</xdr:rowOff>
        </xdr:to>
        <xdr:sp macro="" textlink="">
          <xdr:nvSpPr>
            <xdr:cNvPr id="50255" name="Option Button 7-1-1" hidden="1">
              <a:extLst>
                <a:ext uri="{63B3BB69-23CF-44E3-9099-C40C66FF867C}">
                  <a14:compatExt spid="_x0000_s50255"/>
                </a:ext>
                <a:ext uri="{FF2B5EF4-FFF2-40B4-BE49-F238E27FC236}">
                  <a16:creationId xmlns:a16="http://schemas.microsoft.com/office/drawing/2014/main" id="{00000000-0008-0000-0000-00004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14</xdr:col>
          <xdr:colOff>314325</xdr:colOff>
          <xdr:row>35</xdr:row>
          <xdr:rowOff>0</xdr:rowOff>
        </xdr:to>
        <xdr:sp macro="" textlink="">
          <xdr:nvSpPr>
            <xdr:cNvPr id="50257" name="Group Box 7-1" hidden="1">
              <a:extLst>
                <a:ext uri="{63B3BB69-23CF-44E3-9099-C40C66FF867C}">
                  <a14:compatExt spid="_x0000_s50257"/>
                </a:ext>
                <a:ext uri="{FF2B5EF4-FFF2-40B4-BE49-F238E27FC236}">
                  <a16:creationId xmlns:a16="http://schemas.microsoft.com/office/drawing/2014/main" id="{00000000-0008-0000-0000-00005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0</xdr:col>
      <xdr:colOff>0</xdr:colOff>
      <xdr:row>34</xdr:row>
      <xdr:rowOff>0</xdr:rowOff>
    </xdr:from>
    <xdr:ext cx="1362074" cy="495300"/>
    <xdr:sp macro="" textlink="">
      <xdr:nvSpPr>
        <xdr:cNvPr id="85" name="テキスト ボックス 7">
          <a:extLst>
            <a:ext uri="{FF2B5EF4-FFF2-40B4-BE49-F238E27FC236}">
              <a16:creationId xmlns:a16="http://schemas.microsoft.com/office/drawing/2014/main" id="{00000000-0008-0000-0000-000055000000}"/>
            </a:ext>
          </a:extLst>
        </xdr:cNvPr>
        <xdr:cNvSpPr txBox="1"/>
      </xdr:nvSpPr>
      <xdr:spPr>
        <a:xfrm>
          <a:off x="0" y="8420100"/>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8</a:t>
          </a:r>
          <a:r>
            <a:rPr kumimoji="1" lang="ja-JP" altLang="en-US" sz="1100">
              <a:latin typeface="Meiryo UI" panose="020B0604030504040204" pitchFamily="50" charset="-128"/>
              <a:ea typeface="Meiryo UI" panose="020B0604030504040204" pitchFamily="50" charset="-128"/>
            </a:rPr>
            <a:t>　贈答用対応</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333375</xdr:colOff>
          <xdr:row>33</xdr:row>
          <xdr:rowOff>0</xdr:rowOff>
        </xdr:to>
        <xdr:sp macro="" textlink="">
          <xdr:nvSpPr>
            <xdr:cNvPr id="50259" name="Option Button 6-2" hidden="1">
              <a:extLst>
                <a:ext uri="{63B3BB69-23CF-44E3-9099-C40C66FF867C}">
                  <a14:compatExt spid="_x0000_s50259"/>
                </a:ext>
                <a:ext uri="{FF2B5EF4-FFF2-40B4-BE49-F238E27FC236}">
                  <a16:creationId xmlns:a16="http://schemas.microsoft.com/office/drawing/2014/main" id="{00000000-0008-0000-0000-00005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190500</xdr:colOff>
          <xdr:row>33</xdr:row>
          <xdr:rowOff>0</xdr:rowOff>
        </xdr:to>
        <xdr:sp macro="" textlink="">
          <xdr:nvSpPr>
            <xdr:cNvPr id="50258" name="Option Button 6-1" hidden="1">
              <a:extLst>
                <a:ext uri="{63B3BB69-23CF-44E3-9099-C40C66FF867C}">
                  <a14:compatExt spid="_x0000_s50258"/>
                </a:ext>
                <a:ext uri="{FF2B5EF4-FFF2-40B4-BE49-F238E27FC236}">
                  <a16:creationId xmlns:a16="http://schemas.microsoft.com/office/drawing/2014/main" id="{00000000-0008-0000-0000-00005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14</xdr:col>
          <xdr:colOff>314325</xdr:colOff>
          <xdr:row>33</xdr:row>
          <xdr:rowOff>0</xdr:rowOff>
        </xdr:to>
        <xdr:sp macro="" textlink="">
          <xdr:nvSpPr>
            <xdr:cNvPr id="50260" name="Group Box 6" hidden="1">
              <a:extLst>
                <a:ext uri="{63B3BB69-23CF-44E3-9099-C40C66FF867C}">
                  <a14:compatExt spid="_x0000_s50260"/>
                </a:ext>
                <a:ext uri="{FF2B5EF4-FFF2-40B4-BE49-F238E27FC236}">
                  <a16:creationId xmlns:a16="http://schemas.microsoft.com/office/drawing/2014/main" id="{00000000-0008-0000-0000-000054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0</xdr:col>
      <xdr:colOff>0</xdr:colOff>
      <xdr:row>32</xdr:row>
      <xdr:rowOff>0</xdr:rowOff>
    </xdr:from>
    <xdr:ext cx="1362074" cy="495300"/>
    <xdr:sp macro="" textlink="">
      <xdr:nvSpPr>
        <xdr:cNvPr id="89" name="テキスト ボックス 6">
          <a:extLst>
            <a:ext uri="{FF2B5EF4-FFF2-40B4-BE49-F238E27FC236}">
              <a16:creationId xmlns:a16="http://schemas.microsoft.com/office/drawing/2014/main" id="{00000000-0008-0000-0000-000059000000}"/>
            </a:ext>
          </a:extLst>
        </xdr:cNvPr>
        <xdr:cNvSpPr txBox="1"/>
      </xdr:nvSpPr>
      <xdr:spPr>
        <a:xfrm>
          <a:off x="0" y="7924800"/>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7</a:t>
          </a:r>
          <a:r>
            <a:rPr kumimoji="1" lang="ja-JP" altLang="en-US" sz="1100">
              <a:latin typeface="Meiryo UI" panose="020B0604030504040204" pitchFamily="50" charset="-128"/>
              <a:ea typeface="Meiryo UI" panose="020B0604030504040204" pitchFamily="50" charset="-128"/>
            </a:rPr>
            <a:t>　定期コース</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17</xdr:col>
      <xdr:colOff>0</xdr:colOff>
      <xdr:row>27</xdr:row>
      <xdr:rowOff>252412</xdr:rowOff>
    </xdr:from>
    <xdr:to>
      <xdr:col>18</xdr:col>
      <xdr:colOff>0</xdr:colOff>
      <xdr:row>28</xdr:row>
      <xdr:rowOff>252411</xdr:rowOff>
    </xdr:to>
    <xdr:sp macro="" textlink="">
      <xdr:nvSpPr>
        <xdr:cNvPr id="106" name="正方形/長方形 5">
          <a:extLst>
            <a:ext uri="{FF2B5EF4-FFF2-40B4-BE49-F238E27FC236}">
              <a16:creationId xmlns:a16="http://schemas.microsoft.com/office/drawing/2014/main" id="{00000000-0008-0000-0000-00006A000000}"/>
            </a:ext>
          </a:extLst>
        </xdr:cNvPr>
        <xdr:cNvSpPr/>
      </xdr:nvSpPr>
      <xdr:spPr>
        <a:xfrm>
          <a:off x="7386638" y="6900862"/>
          <a:ext cx="400050" cy="25241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323850</xdr:colOff>
          <xdr:row>32</xdr:row>
          <xdr:rowOff>0</xdr:rowOff>
        </xdr:to>
        <xdr:sp macro="" textlink="">
          <xdr:nvSpPr>
            <xdr:cNvPr id="50261" name="Check Box 5-3" hidden="1">
              <a:extLst>
                <a:ext uri="{63B3BB69-23CF-44E3-9099-C40C66FF867C}">
                  <a14:compatExt spid="_x0000_s50261"/>
                </a:ext>
                <a:ext uri="{FF2B5EF4-FFF2-40B4-BE49-F238E27FC236}">
                  <a16:creationId xmlns:a16="http://schemas.microsoft.com/office/drawing/2014/main" id="{00000000-0008-0000-0000-00005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配送なし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50265" name="Option Button 5-2-4" hidden="1">
              <a:extLst>
                <a:ext uri="{63B3BB69-23CF-44E3-9099-C40C66FF867C}">
                  <a14:compatExt spid="_x0000_s50265"/>
                </a:ext>
                <a:ext uri="{FF2B5EF4-FFF2-40B4-BE49-F238E27FC236}">
                  <a16:creationId xmlns:a16="http://schemas.microsoft.com/office/drawing/2014/main" id="{00000000-0008-0000-0000-00005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314325</xdr:colOff>
          <xdr:row>31</xdr:row>
          <xdr:rowOff>0</xdr:rowOff>
        </xdr:to>
        <xdr:sp macro="" textlink="">
          <xdr:nvSpPr>
            <xdr:cNvPr id="50264" name="Option Button 5-2-3" hidden="1">
              <a:extLst>
                <a:ext uri="{63B3BB69-23CF-44E3-9099-C40C66FF867C}">
                  <a14:compatExt spid="_x0000_s50264"/>
                </a:ext>
                <a:ext uri="{FF2B5EF4-FFF2-40B4-BE49-F238E27FC236}">
                  <a16:creationId xmlns:a16="http://schemas.microsoft.com/office/drawing/2014/main" id="{00000000-0008-0000-0000-00005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ゆうパック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333375</xdr:colOff>
          <xdr:row>31</xdr:row>
          <xdr:rowOff>0</xdr:rowOff>
        </xdr:to>
        <xdr:sp macro="" textlink="">
          <xdr:nvSpPr>
            <xdr:cNvPr id="50263" name="Option Button 5-2-2" hidden="1">
              <a:extLst>
                <a:ext uri="{63B3BB69-23CF-44E3-9099-C40C66FF867C}">
                  <a14:compatExt spid="_x0000_s50263"/>
                </a:ext>
                <a:ext uri="{FF2B5EF4-FFF2-40B4-BE49-F238E27FC236}">
                  <a16:creationId xmlns:a16="http://schemas.microsoft.com/office/drawing/2014/main" id="{00000000-0008-0000-0000-00005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クロネコヤマト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190500</xdr:colOff>
          <xdr:row>31</xdr:row>
          <xdr:rowOff>0</xdr:rowOff>
        </xdr:to>
        <xdr:sp macro="" textlink="">
          <xdr:nvSpPr>
            <xdr:cNvPr id="50262" name="Option Button 5-2-1" hidden="1">
              <a:extLst>
                <a:ext uri="{63B3BB69-23CF-44E3-9099-C40C66FF867C}">
                  <a14:compatExt spid="_x0000_s50262"/>
                </a:ext>
                <a:ext uri="{FF2B5EF4-FFF2-40B4-BE49-F238E27FC236}">
                  <a16:creationId xmlns:a16="http://schemas.microsoft.com/office/drawing/2014/main" id="{00000000-0008-0000-0000-00005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佐川急便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14</xdr:col>
          <xdr:colOff>314325</xdr:colOff>
          <xdr:row>31</xdr:row>
          <xdr:rowOff>0</xdr:rowOff>
        </xdr:to>
        <xdr:sp macro="" textlink="">
          <xdr:nvSpPr>
            <xdr:cNvPr id="50266" name="Group Box 5-2" hidden="1">
              <a:extLst>
                <a:ext uri="{63B3BB69-23CF-44E3-9099-C40C66FF867C}">
                  <a14:compatExt spid="_x0000_s50266"/>
                </a:ext>
                <a:ext uri="{FF2B5EF4-FFF2-40B4-BE49-F238E27FC236}">
                  <a16:creationId xmlns:a16="http://schemas.microsoft.com/office/drawing/2014/main" id="{00000000-0008-0000-0000-00005A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314325</xdr:colOff>
          <xdr:row>30</xdr:row>
          <xdr:rowOff>0</xdr:rowOff>
        </xdr:to>
        <xdr:sp macro="" textlink="">
          <xdr:nvSpPr>
            <xdr:cNvPr id="50269" name="Check Box 5-1-3" hidden="1">
              <a:extLst>
                <a:ext uri="{63B3BB69-23CF-44E3-9099-C40C66FF867C}">
                  <a14:compatExt spid="_x0000_s50269"/>
                </a:ext>
                <a:ext uri="{FF2B5EF4-FFF2-40B4-BE49-F238E27FC236}">
                  <a16:creationId xmlns:a16="http://schemas.microsoft.com/office/drawing/2014/main" id="{00000000-0008-0000-0000-00005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333375</xdr:colOff>
          <xdr:row>30</xdr:row>
          <xdr:rowOff>0</xdr:rowOff>
        </xdr:to>
        <xdr:sp macro="" textlink="">
          <xdr:nvSpPr>
            <xdr:cNvPr id="50268" name="Check Box 5-1-2" hidden="1">
              <a:extLst>
                <a:ext uri="{63B3BB69-23CF-44E3-9099-C40C66FF867C}">
                  <a14:compatExt spid="_x0000_s50268"/>
                </a:ext>
                <a:ext uri="{FF2B5EF4-FFF2-40B4-BE49-F238E27FC236}">
                  <a16:creationId xmlns:a16="http://schemas.microsoft.com/office/drawing/2014/main" id="{00000000-0008-0000-0000-00005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190500</xdr:colOff>
          <xdr:row>30</xdr:row>
          <xdr:rowOff>0</xdr:rowOff>
        </xdr:to>
        <xdr:sp macro="" textlink="">
          <xdr:nvSpPr>
            <xdr:cNvPr id="50267" name="Check Box 5-1-1" hidden="1">
              <a:extLst>
                <a:ext uri="{63B3BB69-23CF-44E3-9099-C40C66FF867C}">
                  <a14:compatExt spid="_x0000_s50267"/>
                </a:ext>
                <a:ext uri="{FF2B5EF4-FFF2-40B4-BE49-F238E27FC236}">
                  <a16:creationId xmlns:a16="http://schemas.microsoft.com/office/drawing/2014/main" id="{00000000-0008-0000-0000-00005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xdr:twoCellAnchor>
    <xdr:from>
      <xdr:col>17</xdr:col>
      <xdr:colOff>4762</xdr:colOff>
      <xdr:row>53</xdr:row>
      <xdr:rowOff>0</xdr:rowOff>
    </xdr:from>
    <xdr:to>
      <xdr:col>18</xdr:col>
      <xdr:colOff>0</xdr:colOff>
      <xdr:row>53</xdr:row>
      <xdr:rowOff>228599</xdr:rowOff>
    </xdr:to>
    <xdr:sp macro="" textlink="">
      <xdr:nvSpPr>
        <xdr:cNvPr id="109" name="正方形/長方形 3b">
          <a:extLst>
            <a:ext uri="{FF2B5EF4-FFF2-40B4-BE49-F238E27FC236}">
              <a16:creationId xmlns:a16="http://schemas.microsoft.com/office/drawing/2014/main" id="{00000000-0008-0000-0000-00006D000000}"/>
            </a:ext>
          </a:extLst>
        </xdr:cNvPr>
        <xdr:cNvSpPr/>
      </xdr:nvSpPr>
      <xdr:spPr>
        <a:xfrm>
          <a:off x="7391400" y="13234988"/>
          <a:ext cx="395288" cy="228599"/>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14285</xdr:colOff>
      <xdr:row>19</xdr:row>
      <xdr:rowOff>9526</xdr:rowOff>
    </xdr:from>
    <xdr:to>
      <xdr:col>18</xdr:col>
      <xdr:colOff>4762</xdr:colOff>
      <xdr:row>20</xdr:row>
      <xdr:rowOff>9525</xdr:rowOff>
    </xdr:to>
    <xdr:sp macro="" textlink="">
      <xdr:nvSpPr>
        <xdr:cNvPr id="113" name="正方形/長方形 3">
          <a:extLst>
            <a:ext uri="{FF2B5EF4-FFF2-40B4-BE49-F238E27FC236}">
              <a16:creationId xmlns:a16="http://schemas.microsoft.com/office/drawing/2014/main" id="{00000000-0008-0000-0000-000071000000}"/>
            </a:ext>
          </a:extLst>
        </xdr:cNvPr>
        <xdr:cNvSpPr/>
      </xdr:nvSpPr>
      <xdr:spPr>
        <a:xfrm>
          <a:off x="7400923" y="4700589"/>
          <a:ext cx="390527" cy="195261"/>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25400</xdr:colOff>
      <xdr:row>20</xdr:row>
      <xdr:rowOff>0</xdr:rowOff>
    </xdr:from>
    <xdr:ext cx="1362074" cy="495300"/>
    <xdr:sp macro="" textlink="">
      <xdr:nvSpPr>
        <xdr:cNvPr id="99" name="テキスト ボックス 3">
          <a:extLst>
            <a:ext uri="{FF2B5EF4-FFF2-40B4-BE49-F238E27FC236}">
              <a16:creationId xmlns:a16="http://schemas.microsoft.com/office/drawing/2014/main" id="{00000000-0008-0000-0000-000063000000}"/>
            </a:ext>
          </a:extLst>
        </xdr:cNvPr>
        <xdr:cNvSpPr txBox="1"/>
      </xdr:nvSpPr>
      <xdr:spPr>
        <a:xfrm>
          <a:off x="25400" y="4914900"/>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　対象区分</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oneCellAnchor>
    <xdr:from>
      <xdr:col>0</xdr:col>
      <xdr:colOff>38100</xdr:colOff>
      <xdr:row>14</xdr:row>
      <xdr:rowOff>241300</xdr:rowOff>
    </xdr:from>
    <xdr:ext cx="1362074" cy="495300"/>
    <xdr:sp macro="" textlink="">
      <xdr:nvSpPr>
        <xdr:cNvPr id="100" name="テキスト ボックス 1">
          <a:extLst>
            <a:ext uri="{FF2B5EF4-FFF2-40B4-BE49-F238E27FC236}">
              <a16:creationId xmlns:a16="http://schemas.microsoft.com/office/drawing/2014/main" id="{00000000-0008-0000-0000-000064000000}"/>
            </a:ext>
          </a:extLst>
        </xdr:cNvPr>
        <xdr:cNvSpPr txBox="1"/>
      </xdr:nvSpPr>
      <xdr:spPr>
        <a:xfrm>
          <a:off x="38100" y="3797300"/>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　商品タイトル</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17</xdr:col>
      <xdr:colOff>0</xdr:colOff>
      <xdr:row>5</xdr:row>
      <xdr:rowOff>0</xdr:rowOff>
    </xdr:from>
    <xdr:to>
      <xdr:col>18</xdr:col>
      <xdr:colOff>0</xdr:colOff>
      <xdr:row>11</xdr:row>
      <xdr:rowOff>0</xdr:rowOff>
    </xdr:to>
    <xdr:sp macro="" textlink="">
      <xdr:nvSpPr>
        <xdr:cNvPr id="107" name="正方形/長方形 0">
          <a:extLst>
            <a:ext uri="{FF2B5EF4-FFF2-40B4-BE49-F238E27FC236}">
              <a16:creationId xmlns:a16="http://schemas.microsoft.com/office/drawing/2014/main" id="{00000000-0008-0000-0000-00006B000000}"/>
            </a:ext>
          </a:extLst>
        </xdr:cNvPr>
        <xdr:cNvSpPr/>
      </xdr:nvSpPr>
      <xdr:spPr>
        <a:xfrm>
          <a:off x="7362825" y="1238250"/>
          <a:ext cx="428625" cy="14859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25400</xdr:colOff>
      <xdr:row>17</xdr:row>
      <xdr:rowOff>222250</xdr:rowOff>
    </xdr:from>
    <xdr:ext cx="1362074" cy="495300"/>
    <xdr:sp macro="" textlink="">
      <xdr:nvSpPr>
        <xdr:cNvPr id="4" name="テキスト ボックス 1">
          <a:extLst>
            <a:ext uri="{FF2B5EF4-FFF2-40B4-BE49-F238E27FC236}">
              <a16:creationId xmlns:a16="http://schemas.microsoft.com/office/drawing/2014/main" id="{00000000-0008-0000-0000-000004000000}"/>
            </a:ext>
          </a:extLst>
        </xdr:cNvPr>
        <xdr:cNvSpPr txBox="1"/>
      </xdr:nvSpPr>
      <xdr:spPr>
        <a:xfrm>
          <a:off x="25400" y="4489450"/>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　配送用名称</a:t>
          </a:r>
        </a:p>
      </xdr:txBody>
    </xdr:sp>
    <xdr:clientData/>
  </xdr:oneCellAnchor>
  <xdr:oneCellAnchor>
    <xdr:from>
      <xdr:col>0</xdr:col>
      <xdr:colOff>0</xdr:colOff>
      <xdr:row>82</xdr:row>
      <xdr:rowOff>47625</xdr:rowOff>
    </xdr:from>
    <xdr:ext cx="1362074" cy="495300"/>
    <xdr:sp macro="" textlink="">
      <xdr:nvSpPr>
        <xdr:cNvPr id="115" name="テキスト ボックス 22">
          <a:extLst>
            <a:ext uri="{FF2B5EF4-FFF2-40B4-BE49-F238E27FC236}">
              <a16:creationId xmlns:a16="http://schemas.microsoft.com/office/drawing/2014/main" id="{00000000-0008-0000-0000-000002000000}"/>
            </a:ext>
          </a:extLst>
        </xdr:cNvPr>
        <xdr:cNvSpPr txBox="1"/>
      </xdr:nvSpPr>
      <xdr:spPr>
        <a:xfrm>
          <a:off x="0" y="20373975"/>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24</a:t>
          </a:r>
          <a:r>
            <a:rPr kumimoji="1" lang="ja-JP" altLang="en-US" sz="1100">
              <a:latin typeface="Meiryo UI" panose="020B0604030504040204" pitchFamily="50" charset="-128"/>
              <a:ea typeface="Meiryo UI" panose="020B0604030504040204" pitchFamily="50" charset="-128"/>
            </a:rPr>
            <a:t>　地場産品基準</a:t>
          </a:r>
        </a:p>
      </xdr:txBody>
    </xdr:sp>
    <xdr:clientData/>
  </xdr:oneCellAnchor>
  <xdr:oneCellAnchor>
    <xdr:from>
      <xdr:col>0</xdr:col>
      <xdr:colOff>0</xdr:colOff>
      <xdr:row>83</xdr:row>
      <xdr:rowOff>171450</xdr:rowOff>
    </xdr:from>
    <xdr:ext cx="1362074" cy="495300"/>
    <xdr:sp macro="" textlink="">
      <xdr:nvSpPr>
        <xdr:cNvPr id="116" name="テキスト ボックス 22">
          <a:extLst>
            <a:ext uri="{FF2B5EF4-FFF2-40B4-BE49-F238E27FC236}">
              <a16:creationId xmlns:a16="http://schemas.microsoft.com/office/drawing/2014/main" id="{00000000-0008-0000-0000-000002000000}"/>
            </a:ext>
          </a:extLst>
        </xdr:cNvPr>
        <xdr:cNvSpPr txBox="1"/>
      </xdr:nvSpPr>
      <xdr:spPr>
        <a:xfrm>
          <a:off x="0" y="20955000"/>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　地場産品基準</a:t>
          </a:r>
        </a:p>
        <a:p>
          <a:r>
            <a:rPr kumimoji="1" lang="ja-JP" altLang="en-US" sz="1100">
              <a:latin typeface="Meiryo UI" panose="020B0604030504040204" pitchFamily="50" charset="-128"/>
              <a:ea typeface="Meiryo UI" panose="020B0604030504040204" pitchFamily="50" charset="-128"/>
            </a:rPr>
            <a:t>　　　説明文</a:t>
          </a:r>
        </a:p>
      </xdr:txBody>
    </xdr:sp>
    <xdr:clientData/>
  </xdr:oneCellAnchor>
  <xdr:twoCellAnchor>
    <xdr:from>
      <xdr:col>17</xdr:col>
      <xdr:colOff>0</xdr:colOff>
      <xdr:row>82</xdr:row>
      <xdr:rowOff>0</xdr:rowOff>
    </xdr:from>
    <xdr:to>
      <xdr:col>18</xdr:col>
      <xdr:colOff>0</xdr:colOff>
      <xdr:row>82</xdr:row>
      <xdr:rowOff>361950</xdr:rowOff>
    </xdr:to>
    <xdr:sp macro="" textlink="">
      <xdr:nvSpPr>
        <xdr:cNvPr id="117" name="正方形/長方形 19-1">
          <a:extLst>
            <a:ext uri="{FF2B5EF4-FFF2-40B4-BE49-F238E27FC236}">
              <a16:creationId xmlns:a16="http://schemas.microsoft.com/office/drawing/2014/main" id="{00000000-0008-0000-0000-000067000000}"/>
            </a:ext>
          </a:extLst>
        </xdr:cNvPr>
        <xdr:cNvSpPr/>
      </xdr:nvSpPr>
      <xdr:spPr>
        <a:xfrm>
          <a:off x="7905750" y="20326350"/>
          <a:ext cx="428625" cy="3619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83</xdr:row>
      <xdr:rowOff>0</xdr:rowOff>
    </xdr:from>
    <xdr:to>
      <xdr:col>18</xdr:col>
      <xdr:colOff>0</xdr:colOff>
      <xdr:row>84</xdr:row>
      <xdr:rowOff>0</xdr:rowOff>
    </xdr:to>
    <xdr:sp macro="" textlink="">
      <xdr:nvSpPr>
        <xdr:cNvPr id="118" name="正方形/長方形 19-1">
          <a:extLst>
            <a:ext uri="{FF2B5EF4-FFF2-40B4-BE49-F238E27FC236}">
              <a16:creationId xmlns:a16="http://schemas.microsoft.com/office/drawing/2014/main" id="{00000000-0008-0000-0000-000067000000}"/>
            </a:ext>
          </a:extLst>
        </xdr:cNvPr>
        <xdr:cNvSpPr/>
      </xdr:nvSpPr>
      <xdr:spPr>
        <a:xfrm>
          <a:off x="7905750" y="20783550"/>
          <a:ext cx="428625" cy="2476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53973</xdr:colOff>
      <xdr:row>0</xdr:row>
      <xdr:rowOff>0</xdr:rowOff>
    </xdr:from>
    <xdr:to>
      <xdr:col>29</xdr:col>
      <xdr:colOff>96836</xdr:colOff>
      <xdr:row>91</xdr:row>
      <xdr:rowOff>9525</xdr:rowOff>
    </xdr:to>
    <xdr:sp macro="" textlink="">
      <xdr:nvSpPr>
        <xdr:cNvPr id="2" name="正方形/長方形 S-AE">
          <a:extLst>
            <a:ext uri="{FF2B5EF4-FFF2-40B4-BE49-F238E27FC236}">
              <a16:creationId xmlns:a16="http://schemas.microsoft.com/office/drawing/2014/main" id="{F5E27889-D1B7-49D7-B76F-A05FB0604F15}"/>
            </a:ext>
          </a:extLst>
        </xdr:cNvPr>
        <xdr:cNvSpPr/>
      </xdr:nvSpPr>
      <xdr:spPr>
        <a:xfrm>
          <a:off x="7531098" y="0"/>
          <a:ext cx="5614988" cy="23050500"/>
        </a:xfrm>
        <a:prstGeom prst="rect">
          <a:avLst/>
        </a:prstGeom>
        <a:solidFill>
          <a:srgbClr val="BFBFB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395286</xdr:colOff>
      <xdr:row>79</xdr:row>
      <xdr:rowOff>14288</xdr:rowOff>
    </xdr:from>
    <xdr:to>
      <xdr:col>17</xdr:col>
      <xdr:colOff>395286</xdr:colOff>
      <xdr:row>80</xdr:row>
      <xdr:rowOff>14288</xdr:rowOff>
    </xdr:to>
    <xdr:sp macro="" textlink="">
      <xdr:nvSpPr>
        <xdr:cNvPr id="3" name="正方形/長方形 22">
          <a:extLst>
            <a:ext uri="{FF2B5EF4-FFF2-40B4-BE49-F238E27FC236}">
              <a16:creationId xmlns:a16="http://schemas.microsoft.com/office/drawing/2014/main" id="{5BDE885F-9DAE-422F-9E6F-F4BBEE7E6D0F}"/>
            </a:ext>
          </a:extLst>
        </xdr:cNvPr>
        <xdr:cNvSpPr/>
      </xdr:nvSpPr>
      <xdr:spPr>
        <a:xfrm>
          <a:off x="7381874" y="19931063"/>
          <a:ext cx="400050" cy="25241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80</xdr:row>
      <xdr:rowOff>0</xdr:rowOff>
    </xdr:from>
    <xdr:ext cx="1362074" cy="495300"/>
    <xdr:sp macro="" textlink="">
      <xdr:nvSpPr>
        <xdr:cNvPr id="4" name="テキスト ボックス 22">
          <a:extLst>
            <a:ext uri="{FF2B5EF4-FFF2-40B4-BE49-F238E27FC236}">
              <a16:creationId xmlns:a16="http://schemas.microsoft.com/office/drawing/2014/main" id="{9C9038CA-1052-4C25-85D6-B370C67D1544}"/>
            </a:ext>
          </a:extLst>
        </xdr:cNvPr>
        <xdr:cNvSpPr txBox="1"/>
      </xdr:nvSpPr>
      <xdr:spPr>
        <a:xfrm>
          <a:off x="0" y="20169188"/>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　連絡先</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11</xdr:col>
          <xdr:colOff>381000</xdr:colOff>
          <xdr:row>79</xdr:row>
          <xdr:rowOff>0</xdr:rowOff>
        </xdr:from>
        <xdr:to>
          <xdr:col>16</xdr:col>
          <xdr:colOff>0</xdr:colOff>
          <xdr:row>80</xdr:row>
          <xdr:rowOff>0</xdr:rowOff>
        </xdr:to>
        <xdr:sp macro="" textlink="">
          <xdr:nvSpPr>
            <xdr:cNvPr id="76801" name="Check Box 21" hidden="1">
              <a:extLst>
                <a:ext uri="{63B3BB69-23CF-44E3-9099-C40C66FF867C}">
                  <a14:compatExt spid="_x0000_s76801"/>
                </a:ext>
                <a:ext uri="{FF2B5EF4-FFF2-40B4-BE49-F238E27FC236}">
                  <a16:creationId xmlns:a16="http://schemas.microsoft.com/office/drawing/2014/main" id="{00000000-0008-0000-01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100013</xdr:colOff>
          <xdr:row>78</xdr:row>
          <xdr:rowOff>4763</xdr:rowOff>
        </xdr:from>
        <xdr:to>
          <xdr:col>4</xdr:col>
          <xdr:colOff>242888</xdr:colOff>
          <xdr:row>78</xdr:row>
          <xdr:rowOff>247650</xdr:rowOff>
        </xdr:to>
        <xdr:sp macro="" textlink="">
          <xdr:nvSpPr>
            <xdr:cNvPr id="76802" name="Option Button 21-3" hidden="1">
              <a:extLst>
                <a:ext uri="{63B3BB69-23CF-44E3-9099-C40C66FF867C}">
                  <a14:compatExt spid="_x0000_s76802"/>
                </a:ext>
                <a:ext uri="{FF2B5EF4-FFF2-40B4-BE49-F238E27FC236}">
                  <a16:creationId xmlns:a16="http://schemas.microsoft.com/office/drawing/2014/main" id="{00000000-0008-0000-01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自社HP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9525</xdr:rowOff>
        </xdr:from>
        <xdr:to>
          <xdr:col>6</xdr:col>
          <xdr:colOff>371475</xdr:colOff>
          <xdr:row>79</xdr:row>
          <xdr:rowOff>0</xdr:rowOff>
        </xdr:to>
        <xdr:sp macro="" textlink="">
          <xdr:nvSpPr>
            <xdr:cNvPr id="76803" name="Option Button 21-2" hidden="1">
              <a:extLst>
                <a:ext uri="{63B3BB69-23CF-44E3-9099-C40C66FF867C}">
                  <a14:compatExt spid="_x0000_s76803"/>
                </a:ext>
                <a:ext uri="{FF2B5EF4-FFF2-40B4-BE49-F238E27FC236}">
                  <a16:creationId xmlns:a16="http://schemas.microsoft.com/office/drawing/2014/main" id="{00000000-0008-0000-01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商品PR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4762</xdr:rowOff>
        </xdr:from>
        <xdr:to>
          <xdr:col>8</xdr:col>
          <xdr:colOff>276225</xdr:colOff>
          <xdr:row>78</xdr:row>
          <xdr:rowOff>247649</xdr:rowOff>
        </xdr:to>
        <xdr:sp macro="" textlink="">
          <xdr:nvSpPr>
            <xdr:cNvPr id="76804" name="Option Button 21-1" hidden="1">
              <a:extLst>
                <a:ext uri="{63B3BB69-23CF-44E3-9099-C40C66FF867C}">
                  <a14:compatExt spid="_x0000_s76804"/>
                </a:ext>
                <a:ext uri="{FF2B5EF4-FFF2-40B4-BE49-F238E27FC236}">
                  <a16:creationId xmlns:a16="http://schemas.microsoft.com/office/drawing/2014/main" id="{00000000-0008-0000-01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14</xdr:col>
          <xdr:colOff>285750</xdr:colOff>
          <xdr:row>80</xdr:row>
          <xdr:rowOff>0</xdr:rowOff>
        </xdr:to>
        <xdr:sp macro="" textlink="">
          <xdr:nvSpPr>
            <xdr:cNvPr id="76805" name="Group Box 21" hidden="1">
              <a:extLst>
                <a:ext uri="{63B3BB69-23CF-44E3-9099-C40C66FF867C}">
                  <a14:compatExt spid="_x0000_s76805"/>
                </a:ext>
                <a:ext uri="{FF2B5EF4-FFF2-40B4-BE49-F238E27FC236}">
                  <a16:creationId xmlns:a16="http://schemas.microsoft.com/office/drawing/2014/main" id="{00000000-0008-0000-0100-000005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77</xdr:row>
          <xdr:rowOff>0</xdr:rowOff>
        </xdr:from>
        <xdr:to>
          <xdr:col>16</xdr:col>
          <xdr:colOff>0</xdr:colOff>
          <xdr:row>78</xdr:row>
          <xdr:rowOff>0</xdr:rowOff>
        </xdr:to>
        <xdr:sp macro="" textlink="">
          <xdr:nvSpPr>
            <xdr:cNvPr id="76806" name="Check Box 20" hidden="1">
              <a:extLst>
                <a:ext uri="{63B3BB69-23CF-44E3-9099-C40C66FF867C}">
                  <a14:compatExt spid="_x0000_s76806"/>
                </a:ext>
                <a:ext uri="{FF2B5EF4-FFF2-40B4-BE49-F238E27FC236}">
                  <a16:creationId xmlns:a16="http://schemas.microsoft.com/office/drawing/2014/main" id="{00000000-0008-0000-01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76</xdr:row>
          <xdr:rowOff>9525</xdr:rowOff>
        </xdr:from>
        <xdr:to>
          <xdr:col>4</xdr:col>
          <xdr:colOff>238125</xdr:colOff>
          <xdr:row>77</xdr:row>
          <xdr:rowOff>0</xdr:rowOff>
        </xdr:to>
        <xdr:sp macro="" textlink="">
          <xdr:nvSpPr>
            <xdr:cNvPr id="76807" name="Option Button 20-3" hidden="1">
              <a:extLst>
                <a:ext uri="{63B3BB69-23CF-44E3-9099-C40C66FF867C}">
                  <a14:compatExt spid="_x0000_s76807"/>
                </a:ext>
                <a:ext uri="{FF2B5EF4-FFF2-40B4-BE49-F238E27FC236}">
                  <a16:creationId xmlns:a16="http://schemas.microsoft.com/office/drawing/2014/main" id="{00000000-0008-0000-01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自社HP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xdr:colOff>
          <xdr:row>76</xdr:row>
          <xdr:rowOff>4762</xdr:rowOff>
        </xdr:from>
        <xdr:to>
          <xdr:col>8</xdr:col>
          <xdr:colOff>280987</xdr:colOff>
          <xdr:row>76</xdr:row>
          <xdr:rowOff>247649</xdr:rowOff>
        </xdr:to>
        <xdr:sp macro="" textlink="">
          <xdr:nvSpPr>
            <xdr:cNvPr id="76809" name="Option Button 20-1" hidden="1">
              <a:extLst>
                <a:ext uri="{63B3BB69-23CF-44E3-9099-C40C66FF867C}">
                  <a14:compatExt spid="_x0000_s76809"/>
                </a:ext>
                <a:ext uri="{FF2B5EF4-FFF2-40B4-BE49-F238E27FC236}">
                  <a16:creationId xmlns:a16="http://schemas.microsoft.com/office/drawing/2014/main" id="{00000000-0008-0000-01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9525</xdr:rowOff>
        </xdr:from>
        <xdr:to>
          <xdr:col>6</xdr:col>
          <xdr:colOff>371475</xdr:colOff>
          <xdr:row>77</xdr:row>
          <xdr:rowOff>0</xdr:rowOff>
        </xdr:to>
        <xdr:sp macro="" textlink="">
          <xdr:nvSpPr>
            <xdr:cNvPr id="76808" name="Option Button 20-2" hidden="1">
              <a:extLst>
                <a:ext uri="{63B3BB69-23CF-44E3-9099-C40C66FF867C}">
                  <a14:compatExt spid="_x0000_s76808"/>
                </a:ext>
                <a:ext uri="{FF2B5EF4-FFF2-40B4-BE49-F238E27FC236}">
                  <a16:creationId xmlns:a16="http://schemas.microsoft.com/office/drawing/2014/main" id="{00000000-0008-0000-01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商品HP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76</xdr:row>
          <xdr:rowOff>0</xdr:rowOff>
        </xdr:from>
        <xdr:to>
          <xdr:col>14</xdr:col>
          <xdr:colOff>361950</xdr:colOff>
          <xdr:row>78</xdr:row>
          <xdr:rowOff>0</xdr:rowOff>
        </xdr:to>
        <xdr:sp macro="" textlink="">
          <xdr:nvSpPr>
            <xdr:cNvPr id="76810" name="Group Box 20" hidden="1">
              <a:extLst>
                <a:ext uri="{63B3BB69-23CF-44E3-9099-C40C66FF867C}">
                  <a14:compatExt spid="_x0000_s76810"/>
                </a:ext>
                <a:ext uri="{FF2B5EF4-FFF2-40B4-BE49-F238E27FC236}">
                  <a16:creationId xmlns:a16="http://schemas.microsoft.com/office/drawing/2014/main" id="{00000000-0008-0000-0100-00000A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0</xdr:colOff>
      <xdr:row>71</xdr:row>
      <xdr:rowOff>0</xdr:rowOff>
    </xdr:from>
    <xdr:to>
      <xdr:col>18</xdr:col>
      <xdr:colOff>0</xdr:colOff>
      <xdr:row>72</xdr:row>
      <xdr:rowOff>0</xdr:rowOff>
    </xdr:to>
    <xdr:sp macro="" textlink="">
      <xdr:nvSpPr>
        <xdr:cNvPr id="5" name="正方形/長方形 19-2">
          <a:extLst>
            <a:ext uri="{FF2B5EF4-FFF2-40B4-BE49-F238E27FC236}">
              <a16:creationId xmlns:a16="http://schemas.microsoft.com/office/drawing/2014/main" id="{0D8A37C5-88EE-4542-8377-8B3C90B53A22}"/>
            </a:ext>
          </a:extLst>
        </xdr:cNvPr>
        <xdr:cNvSpPr/>
      </xdr:nvSpPr>
      <xdr:spPr>
        <a:xfrm>
          <a:off x="7386638" y="17897475"/>
          <a:ext cx="400050" cy="252413"/>
        </a:xfrm>
        <a:prstGeom prst="rect">
          <a:avLst/>
        </a:prstGeom>
        <a:solidFill>
          <a:srgbClr val="BFBFB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75</xdr:row>
          <xdr:rowOff>0</xdr:rowOff>
        </xdr:from>
        <xdr:to>
          <xdr:col>15</xdr:col>
          <xdr:colOff>257175</xdr:colOff>
          <xdr:row>75</xdr:row>
          <xdr:rowOff>238125</xdr:rowOff>
        </xdr:to>
        <xdr:sp macro="" textlink="">
          <xdr:nvSpPr>
            <xdr:cNvPr id="76811" name="Check Box 19-2-99" hidden="1">
              <a:extLst>
                <a:ext uri="{63B3BB69-23CF-44E3-9099-C40C66FF867C}">
                  <a14:compatExt spid="_x0000_s76811"/>
                </a:ext>
                <a:ext uri="{FF2B5EF4-FFF2-40B4-BE49-F238E27FC236}">
                  <a16:creationId xmlns:a16="http://schemas.microsoft.com/office/drawing/2014/main" id="{00000000-0008-0000-0100-00000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228600</xdr:colOff>
          <xdr:row>76</xdr:row>
          <xdr:rowOff>0</xdr:rowOff>
        </xdr:to>
        <xdr:sp macro="" textlink="">
          <xdr:nvSpPr>
            <xdr:cNvPr id="76812" name="Check Box 19-2-21" descr="ゼラチン" hidden="1">
              <a:extLst>
                <a:ext uri="{63B3BB69-23CF-44E3-9099-C40C66FF867C}">
                  <a14:compatExt spid="_x0000_s76812"/>
                </a:ext>
                <a:ext uri="{FF2B5EF4-FFF2-40B4-BE49-F238E27FC236}">
                  <a16:creationId xmlns:a16="http://schemas.microsoft.com/office/drawing/2014/main" id="{00000000-0008-0000-0100-00000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257175</xdr:colOff>
          <xdr:row>75</xdr:row>
          <xdr:rowOff>238125</xdr:rowOff>
        </xdr:to>
        <xdr:sp macro="" textlink="">
          <xdr:nvSpPr>
            <xdr:cNvPr id="76813" name="Check Box 19-2-20" descr="りんご" hidden="1">
              <a:extLst>
                <a:ext uri="{63B3BB69-23CF-44E3-9099-C40C66FF867C}">
                  <a14:compatExt spid="_x0000_s76813"/>
                </a:ext>
                <a:ext uri="{FF2B5EF4-FFF2-40B4-BE49-F238E27FC236}">
                  <a16:creationId xmlns:a16="http://schemas.microsoft.com/office/drawing/2014/main" id="{00000000-0008-0000-0100-00000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りんご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0</xdr:rowOff>
        </xdr:from>
        <xdr:to>
          <xdr:col>7</xdr:col>
          <xdr:colOff>161925</xdr:colOff>
          <xdr:row>75</xdr:row>
          <xdr:rowOff>238125</xdr:rowOff>
        </xdr:to>
        <xdr:sp macro="" textlink="">
          <xdr:nvSpPr>
            <xdr:cNvPr id="76814" name="Check Box 19-2-19" hidden="1">
              <a:extLst>
                <a:ext uri="{63B3BB69-23CF-44E3-9099-C40C66FF867C}">
                  <a14:compatExt spid="_x0000_s76814"/>
                </a:ext>
                <a:ext uri="{FF2B5EF4-FFF2-40B4-BE49-F238E27FC236}">
                  <a16:creationId xmlns:a16="http://schemas.microsoft.com/office/drawing/2014/main" id="{00000000-0008-0000-0100-00000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やまいも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5</xdr:col>
          <xdr:colOff>257175</xdr:colOff>
          <xdr:row>75</xdr:row>
          <xdr:rowOff>238125</xdr:rowOff>
        </xdr:to>
        <xdr:sp macro="" textlink="">
          <xdr:nvSpPr>
            <xdr:cNvPr id="76815" name="Check Box 19-2-18" hidden="1">
              <a:extLst>
                <a:ext uri="{63B3BB69-23CF-44E3-9099-C40C66FF867C}">
                  <a14:compatExt spid="_x0000_s76815"/>
                </a:ext>
                <a:ext uri="{FF2B5EF4-FFF2-40B4-BE49-F238E27FC236}">
                  <a16:creationId xmlns:a16="http://schemas.microsoft.com/office/drawing/2014/main" id="{00000000-0008-0000-0100-00000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もも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257175</xdr:colOff>
          <xdr:row>74</xdr:row>
          <xdr:rowOff>238125</xdr:rowOff>
        </xdr:to>
        <xdr:sp macro="" textlink="">
          <xdr:nvSpPr>
            <xdr:cNvPr id="76816" name="Check Box 19-2-17" hidden="1">
              <a:extLst>
                <a:ext uri="{63B3BB69-23CF-44E3-9099-C40C66FF867C}">
                  <a14:compatExt spid="_x0000_s76816"/>
                </a:ext>
                <a:ext uri="{FF2B5EF4-FFF2-40B4-BE49-F238E27FC236}">
                  <a16:creationId xmlns:a16="http://schemas.microsoft.com/office/drawing/2014/main" id="{00000000-0008-0000-0100-00001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ﾏｶﾀﾞﾐｱﾅｯﾂ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257175</xdr:colOff>
          <xdr:row>74</xdr:row>
          <xdr:rowOff>238125</xdr:rowOff>
        </xdr:to>
        <xdr:sp macro="" textlink="">
          <xdr:nvSpPr>
            <xdr:cNvPr id="76817" name="Check Box 19-2-16" hidden="1">
              <a:extLst>
                <a:ext uri="{63B3BB69-23CF-44E3-9099-C40C66FF867C}">
                  <a14:compatExt spid="_x0000_s76817"/>
                </a:ext>
                <a:ext uri="{FF2B5EF4-FFF2-40B4-BE49-F238E27FC236}">
                  <a16:creationId xmlns:a16="http://schemas.microsoft.com/office/drawing/2014/main" id="{00000000-0008-0000-0100-00001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豚肉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257175</xdr:colOff>
          <xdr:row>74</xdr:row>
          <xdr:rowOff>238125</xdr:rowOff>
        </xdr:to>
        <xdr:sp macro="" textlink="">
          <xdr:nvSpPr>
            <xdr:cNvPr id="76818" name="Check Box 19-2-15" hidden="1">
              <a:extLst>
                <a:ext uri="{63B3BB69-23CF-44E3-9099-C40C66FF867C}">
                  <a14:compatExt spid="_x0000_s76818"/>
                </a:ext>
                <a:ext uri="{FF2B5EF4-FFF2-40B4-BE49-F238E27FC236}">
                  <a16:creationId xmlns:a16="http://schemas.microsoft.com/office/drawing/2014/main" id="{00000000-0008-0000-01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バナナ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257175</xdr:colOff>
          <xdr:row>74</xdr:row>
          <xdr:rowOff>238125</xdr:rowOff>
        </xdr:to>
        <xdr:sp macro="" textlink="">
          <xdr:nvSpPr>
            <xdr:cNvPr id="76819" name="Check Box 19-2-14" hidden="1">
              <a:extLst>
                <a:ext uri="{63B3BB69-23CF-44E3-9099-C40C66FF867C}">
                  <a14:compatExt spid="_x0000_s76819"/>
                </a:ext>
                <a:ext uri="{FF2B5EF4-FFF2-40B4-BE49-F238E27FC236}">
                  <a16:creationId xmlns:a16="http://schemas.microsoft.com/office/drawing/2014/main" id="{00000000-0008-0000-01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鶏肉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0</xdr:rowOff>
        </xdr:from>
        <xdr:to>
          <xdr:col>7</xdr:col>
          <xdr:colOff>161925</xdr:colOff>
          <xdr:row>74</xdr:row>
          <xdr:rowOff>238125</xdr:rowOff>
        </xdr:to>
        <xdr:sp macro="" textlink="">
          <xdr:nvSpPr>
            <xdr:cNvPr id="76820" name="Check Box 19-2-13" hidden="1">
              <a:extLst>
                <a:ext uri="{63B3BB69-23CF-44E3-9099-C40C66FF867C}">
                  <a14:compatExt spid="_x0000_s76820"/>
                </a:ext>
                <a:ext uri="{FF2B5EF4-FFF2-40B4-BE49-F238E27FC236}">
                  <a16:creationId xmlns:a16="http://schemas.microsoft.com/office/drawing/2014/main" id="{00000000-0008-0000-0100-00001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大豆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5</xdr:col>
          <xdr:colOff>257175</xdr:colOff>
          <xdr:row>74</xdr:row>
          <xdr:rowOff>238125</xdr:rowOff>
        </xdr:to>
        <xdr:sp macro="" textlink="">
          <xdr:nvSpPr>
            <xdr:cNvPr id="76821" name="Check Box 19-2-12" hidden="1">
              <a:extLst>
                <a:ext uri="{63B3BB69-23CF-44E3-9099-C40C66FF867C}">
                  <a14:compatExt spid="_x0000_s76821"/>
                </a:ext>
                <a:ext uri="{FF2B5EF4-FFF2-40B4-BE49-F238E27FC236}">
                  <a16:creationId xmlns:a16="http://schemas.microsoft.com/office/drawing/2014/main" id="{00000000-0008-0000-01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さば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257175</xdr:colOff>
          <xdr:row>73</xdr:row>
          <xdr:rowOff>238125</xdr:rowOff>
        </xdr:to>
        <xdr:sp macro="" textlink="">
          <xdr:nvSpPr>
            <xdr:cNvPr id="76822" name="Check Box 19-2-11" hidden="1">
              <a:extLst>
                <a:ext uri="{63B3BB69-23CF-44E3-9099-C40C66FF867C}">
                  <a14:compatExt spid="_x0000_s76822"/>
                </a:ext>
                <a:ext uri="{FF2B5EF4-FFF2-40B4-BE49-F238E27FC236}">
                  <a16:creationId xmlns:a16="http://schemas.microsoft.com/office/drawing/2014/main" id="{00000000-0008-0000-01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さけ(鮭)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13</xdr:col>
          <xdr:colOff>257175</xdr:colOff>
          <xdr:row>73</xdr:row>
          <xdr:rowOff>238125</xdr:rowOff>
        </xdr:to>
        <xdr:sp macro="" textlink="">
          <xdr:nvSpPr>
            <xdr:cNvPr id="76823" name="Check Box 19-2-10" hidden="1">
              <a:extLst>
                <a:ext uri="{63B3BB69-23CF-44E3-9099-C40C66FF867C}">
                  <a14:compatExt spid="_x0000_s76823"/>
                </a:ext>
                <a:ext uri="{FF2B5EF4-FFF2-40B4-BE49-F238E27FC236}">
                  <a16:creationId xmlns:a16="http://schemas.microsoft.com/office/drawing/2014/main" id="{00000000-0008-0000-01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ごま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19050</xdr:rowOff>
        </xdr:from>
        <xdr:to>
          <xdr:col>9</xdr:col>
          <xdr:colOff>257175</xdr:colOff>
          <xdr:row>72</xdr:row>
          <xdr:rowOff>9525</xdr:rowOff>
        </xdr:to>
        <xdr:sp macro="" textlink="">
          <xdr:nvSpPr>
            <xdr:cNvPr id="76824" name="Check Box 19-2-9" hidden="1">
              <a:extLst>
                <a:ext uri="{63B3BB69-23CF-44E3-9099-C40C66FF867C}">
                  <a14:compatExt spid="_x0000_s76824"/>
                </a:ext>
                <a:ext uri="{FF2B5EF4-FFF2-40B4-BE49-F238E27FC236}">
                  <a16:creationId xmlns:a16="http://schemas.microsoft.com/office/drawing/2014/main" id="{00000000-0008-0000-01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257175</xdr:colOff>
          <xdr:row>74</xdr:row>
          <xdr:rowOff>0</xdr:rowOff>
        </xdr:to>
        <xdr:sp macro="" textlink="">
          <xdr:nvSpPr>
            <xdr:cNvPr id="76825" name="Check Box 19-2-8" hidden="1">
              <a:extLst>
                <a:ext uri="{63B3BB69-23CF-44E3-9099-C40C66FF867C}">
                  <a14:compatExt spid="_x0000_s76825"/>
                </a:ext>
                <a:ext uri="{FF2B5EF4-FFF2-40B4-BE49-F238E27FC236}">
                  <a16:creationId xmlns:a16="http://schemas.microsoft.com/office/drawing/2014/main" id="{00000000-0008-0000-0100-00001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牛肉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466725</xdr:colOff>
          <xdr:row>74</xdr:row>
          <xdr:rowOff>0</xdr:rowOff>
        </xdr:to>
        <xdr:sp macro="" textlink="">
          <xdr:nvSpPr>
            <xdr:cNvPr id="76826" name="Check Box 19-2-7" hidden="1">
              <a:extLst>
                <a:ext uri="{63B3BB69-23CF-44E3-9099-C40C66FF867C}">
                  <a14:compatExt spid="_x0000_s76826"/>
                </a:ext>
                <a:ext uri="{FF2B5EF4-FFF2-40B4-BE49-F238E27FC236}">
                  <a16:creationId xmlns:a16="http://schemas.microsoft.com/office/drawing/2014/main" id="{00000000-0008-0000-01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キウイフルーツ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73</xdr:row>
          <xdr:rowOff>0</xdr:rowOff>
        </xdr:from>
        <xdr:to>
          <xdr:col>7</xdr:col>
          <xdr:colOff>333375</xdr:colOff>
          <xdr:row>74</xdr:row>
          <xdr:rowOff>0</xdr:rowOff>
        </xdr:to>
        <xdr:sp macro="" textlink="">
          <xdr:nvSpPr>
            <xdr:cNvPr id="76827" name="Check Box 19-2-6" hidden="1">
              <a:extLst>
                <a:ext uri="{63B3BB69-23CF-44E3-9099-C40C66FF867C}">
                  <a14:compatExt spid="_x0000_s76827"/>
                </a:ext>
                <a:ext uri="{FF2B5EF4-FFF2-40B4-BE49-F238E27FC236}">
                  <a16:creationId xmlns:a16="http://schemas.microsoft.com/office/drawing/2014/main" id="{00000000-0008-0000-01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6</xdr:col>
          <xdr:colOff>0</xdr:colOff>
          <xdr:row>74</xdr:row>
          <xdr:rowOff>0</xdr:rowOff>
        </xdr:to>
        <xdr:sp macro="" textlink="">
          <xdr:nvSpPr>
            <xdr:cNvPr id="76828" name="Check Box 19-2-5" hidden="1">
              <a:extLst>
                <a:ext uri="{63B3BB69-23CF-44E3-9099-C40C66FF867C}">
                  <a14:compatExt spid="_x0000_s76828"/>
                </a:ext>
                <a:ext uri="{FF2B5EF4-FFF2-40B4-BE49-F238E27FC236}">
                  <a16:creationId xmlns:a16="http://schemas.microsoft.com/office/drawing/2014/main" id="{00000000-0008-0000-01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オレンジ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72</xdr:row>
          <xdr:rowOff>0</xdr:rowOff>
        </xdr:from>
        <xdr:to>
          <xdr:col>15</xdr:col>
          <xdr:colOff>257175</xdr:colOff>
          <xdr:row>72</xdr:row>
          <xdr:rowOff>238125</xdr:rowOff>
        </xdr:to>
        <xdr:sp macro="" textlink="">
          <xdr:nvSpPr>
            <xdr:cNvPr id="76829" name="Check Box 19-2-4" hidden="1">
              <a:extLst>
                <a:ext uri="{63B3BB69-23CF-44E3-9099-C40C66FF867C}">
                  <a14:compatExt spid="_x0000_s76829"/>
                </a:ext>
                <a:ext uri="{FF2B5EF4-FFF2-40B4-BE49-F238E27FC236}">
                  <a16:creationId xmlns:a16="http://schemas.microsoft.com/office/drawing/2014/main" id="{00000000-0008-0000-01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257175</xdr:colOff>
          <xdr:row>72</xdr:row>
          <xdr:rowOff>238125</xdr:rowOff>
        </xdr:to>
        <xdr:sp macro="" textlink="">
          <xdr:nvSpPr>
            <xdr:cNvPr id="76830" name="Check Box 19-2-3" hidden="1">
              <a:extLst>
                <a:ext uri="{63B3BB69-23CF-44E3-9099-C40C66FF867C}">
                  <a14:compatExt spid="_x0000_s76830"/>
                </a:ext>
                <a:ext uri="{FF2B5EF4-FFF2-40B4-BE49-F238E27FC236}">
                  <a16:creationId xmlns:a16="http://schemas.microsoft.com/office/drawing/2014/main" id="{00000000-0008-0000-01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257175</xdr:colOff>
          <xdr:row>72</xdr:row>
          <xdr:rowOff>238125</xdr:rowOff>
        </xdr:to>
        <xdr:sp macro="" textlink="">
          <xdr:nvSpPr>
            <xdr:cNvPr id="76831" name="Check Box 19-2-2" hidden="1">
              <a:extLst>
                <a:ext uri="{63B3BB69-23CF-44E3-9099-C40C66FF867C}">
                  <a14:compatExt spid="_x0000_s76831"/>
                </a:ext>
                <a:ext uri="{FF2B5EF4-FFF2-40B4-BE49-F238E27FC236}">
                  <a16:creationId xmlns:a16="http://schemas.microsoft.com/office/drawing/2014/main" id="{00000000-0008-0000-01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あわび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257175</xdr:colOff>
          <xdr:row>72</xdr:row>
          <xdr:rowOff>238125</xdr:rowOff>
        </xdr:to>
        <xdr:sp macro="" textlink="">
          <xdr:nvSpPr>
            <xdr:cNvPr id="76832" name="Check Box 19-2-1" hidden="1">
              <a:extLst>
                <a:ext uri="{63B3BB69-23CF-44E3-9099-C40C66FF867C}">
                  <a14:compatExt spid="_x0000_s76832"/>
                </a:ext>
                <a:ext uri="{FF2B5EF4-FFF2-40B4-BE49-F238E27FC236}">
                  <a16:creationId xmlns:a16="http://schemas.microsoft.com/office/drawing/2014/main" id="{00000000-0008-0000-01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アーモンド</a:t>
              </a:r>
            </a:p>
          </xdr:txBody>
        </xdr:sp>
        <xdr:clientData/>
      </xdr:twoCellAnchor>
    </mc:Choice>
    <mc:Fallback/>
  </mc:AlternateContent>
  <xdr:twoCellAnchor>
    <xdr:from>
      <xdr:col>17</xdr:col>
      <xdr:colOff>0</xdr:colOff>
      <xdr:row>69</xdr:row>
      <xdr:rowOff>0</xdr:rowOff>
    </xdr:from>
    <xdr:to>
      <xdr:col>18</xdr:col>
      <xdr:colOff>0</xdr:colOff>
      <xdr:row>70</xdr:row>
      <xdr:rowOff>0</xdr:rowOff>
    </xdr:to>
    <xdr:sp macro="" textlink="">
      <xdr:nvSpPr>
        <xdr:cNvPr id="6" name="正方形/長方形 19-1">
          <a:extLst>
            <a:ext uri="{FF2B5EF4-FFF2-40B4-BE49-F238E27FC236}">
              <a16:creationId xmlns:a16="http://schemas.microsoft.com/office/drawing/2014/main" id="{A7F39B56-3E0C-4D42-BEC0-CB18A5A1E286}"/>
            </a:ext>
          </a:extLst>
        </xdr:cNvPr>
        <xdr:cNvSpPr/>
      </xdr:nvSpPr>
      <xdr:spPr>
        <a:xfrm>
          <a:off x="7386638" y="17392650"/>
          <a:ext cx="400050" cy="25241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71</xdr:row>
          <xdr:rowOff>0</xdr:rowOff>
        </xdr:from>
        <xdr:to>
          <xdr:col>15</xdr:col>
          <xdr:colOff>257175</xdr:colOff>
          <xdr:row>71</xdr:row>
          <xdr:rowOff>238125</xdr:rowOff>
        </xdr:to>
        <xdr:sp macro="" textlink="">
          <xdr:nvSpPr>
            <xdr:cNvPr id="76833" name="Check Box 19-1-99" hidden="1">
              <a:extLst>
                <a:ext uri="{63B3BB69-23CF-44E3-9099-C40C66FF867C}">
                  <a14:compatExt spid="_x0000_s76833"/>
                </a:ext>
                <a:ext uri="{FF2B5EF4-FFF2-40B4-BE49-F238E27FC236}">
                  <a16:creationId xmlns:a16="http://schemas.microsoft.com/office/drawing/2014/main" id="{00000000-0008-0000-01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0</xdr:rowOff>
        </xdr:from>
        <xdr:to>
          <xdr:col>7</xdr:col>
          <xdr:colOff>161925</xdr:colOff>
          <xdr:row>71</xdr:row>
          <xdr:rowOff>238125</xdr:rowOff>
        </xdr:to>
        <xdr:sp macro="" textlink="">
          <xdr:nvSpPr>
            <xdr:cNvPr id="76834" name="Check Box 19-1-7" hidden="1">
              <a:extLst>
                <a:ext uri="{63B3BB69-23CF-44E3-9099-C40C66FF867C}">
                  <a14:compatExt spid="_x0000_s76834"/>
                </a:ext>
                <a:ext uri="{FF2B5EF4-FFF2-40B4-BE49-F238E27FC236}">
                  <a16:creationId xmlns:a16="http://schemas.microsoft.com/office/drawing/2014/main" id="{00000000-0008-0000-01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257175</xdr:colOff>
          <xdr:row>71</xdr:row>
          <xdr:rowOff>238125</xdr:rowOff>
        </xdr:to>
        <xdr:sp macro="" textlink="">
          <xdr:nvSpPr>
            <xdr:cNvPr id="76835" name="Check Box 19-1-6" hidden="1">
              <a:extLst>
                <a:ext uri="{63B3BB69-23CF-44E3-9099-C40C66FF867C}">
                  <a14:compatExt spid="_x0000_s76835"/>
                </a:ext>
                <a:ext uri="{FF2B5EF4-FFF2-40B4-BE49-F238E27FC236}">
                  <a16:creationId xmlns:a16="http://schemas.microsoft.com/office/drawing/2014/main" id="{00000000-0008-0000-01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乳成分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257175</xdr:colOff>
          <xdr:row>70</xdr:row>
          <xdr:rowOff>238125</xdr:rowOff>
        </xdr:to>
        <xdr:sp macro="" textlink="">
          <xdr:nvSpPr>
            <xdr:cNvPr id="76836" name="Check Box 19-1-5" hidden="1">
              <a:extLst>
                <a:ext uri="{63B3BB69-23CF-44E3-9099-C40C66FF867C}">
                  <a14:compatExt spid="_x0000_s76836"/>
                </a:ext>
                <a:ext uri="{FF2B5EF4-FFF2-40B4-BE49-F238E27FC236}">
                  <a16:creationId xmlns:a16="http://schemas.microsoft.com/office/drawing/2014/main" id="{00000000-0008-0000-01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0</xdr:rowOff>
        </xdr:from>
        <xdr:to>
          <xdr:col>13</xdr:col>
          <xdr:colOff>257175</xdr:colOff>
          <xdr:row>70</xdr:row>
          <xdr:rowOff>238125</xdr:rowOff>
        </xdr:to>
        <xdr:sp macro="" textlink="">
          <xdr:nvSpPr>
            <xdr:cNvPr id="76837" name="Check Box 19-1-4" hidden="1">
              <a:extLst>
                <a:ext uri="{63B3BB69-23CF-44E3-9099-C40C66FF867C}">
                  <a14:compatExt spid="_x0000_s76837"/>
                </a:ext>
                <a:ext uri="{FF2B5EF4-FFF2-40B4-BE49-F238E27FC236}">
                  <a16:creationId xmlns:a16="http://schemas.microsoft.com/office/drawing/2014/main" id="{00000000-0008-0000-01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257175</xdr:colOff>
          <xdr:row>70</xdr:row>
          <xdr:rowOff>238125</xdr:rowOff>
        </xdr:to>
        <xdr:sp macro="" textlink="">
          <xdr:nvSpPr>
            <xdr:cNvPr id="76838" name="Check Box 19-1-3" hidden="1">
              <a:extLst>
                <a:ext uri="{63B3BB69-23CF-44E3-9099-C40C66FF867C}">
                  <a14:compatExt spid="_x0000_s76838"/>
                </a:ext>
                <a:ext uri="{FF2B5EF4-FFF2-40B4-BE49-F238E27FC236}">
                  <a16:creationId xmlns:a16="http://schemas.microsoft.com/office/drawing/2014/main" id="{00000000-0008-0000-0100-00002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257175</xdr:colOff>
          <xdr:row>70</xdr:row>
          <xdr:rowOff>238125</xdr:rowOff>
        </xdr:to>
        <xdr:sp macro="" textlink="">
          <xdr:nvSpPr>
            <xdr:cNvPr id="76839" name="Check Box 19-1-2" hidden="1">
              <a:extLst>
                <a:ext uri="{63B3BB69-23CF-44E3-9099-C40C66FF867C}">
                  <a14:compatExt spid="_x0000_s76839"/>
                </a:ext>
                <a:ext uri="{FF2B5EF4-FFF2-40B4-BE49-F238E27FC236}">
                  <a16:creationId xmlns:a16="http://schemas.microsoft.com/office/drawing/2014/main" id="{00000000-0008-0000-0100-00002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0</xdr:rowOff>
        </xdr:from>
        <xdr:to>
          <xdr:col>7</xdr:col>
          <xdr:colOff>161925</xdr:colOff>
          <xdr:row>70</xdr:row>
          <xdr:rowOff>238125</xdr:rowOff>
        </xdr:to>
        <xdr:sp macro="" textlink="">
          <xdr:nvSpPr>
            <xdr:cNvPr id="76840" name="Check Box 19-1-1" hidden="1">
              <a:extLst>
                <a:ext uri="{63B3BB69-23CF-44E3-9099-C40C66FF867C}">
                  <a14:compatExt spid="_x0000_s76840"/>
                </a:ext>
                <a:ext uri="{FF2B5EF4-FFF2-40B4-BE49-F238E27FC236}">
                  <a16:creationId xmlns:a16="http://schemas.microsoft.com/office/drawing/2014/main" id="{00000000-0008-0000-0100-00002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9</xdr:col>
          <xdr:colOff>438150</xdr:colOff>
          <xdr:row>58</xdr:row>
          <xdr:rowOff>219075</xdr:rowOff>
        </xdr:to>
        <xdr:sp macro="" textlink="">
          <xdr:nvSpPr>
            <xdr:cNvPr id="76841" name="Option Button 15-2-2" hidden="1">
              <a:extLst>
                <a:ext uri="{63B3BB69-23CF-44E3-9099-C40C66FF867C}">
                  <a14:compatExt spid="_x0000_s76841"/>
                </a:ext>
                <a:ext uri="{FF2B5EF4-FFF2-40B4-BE49-F238E27FC236}">
                  <a16:creationId xmlns:a16="http://schemas.microsoft.com/office/drawing/2014/main" id="{00000000-0008-0000-0100-00002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6</xdr:col>
          <xdr:colOff>428625</xdr:colOff>
          <xdr:row>58</xdr:row>
          <xdr:rowOff>219075</xdr:rowOff>
        </xdr:to>
        <xdr:sp macro="" textlink="">
          <xdr:nvSpPr>
            <xdr:cNvPr id="76842" name="Option Button 15-2-1" hidden="1">
              <a:extLst>
                <a:ext uri="{63B3BB69-23CF-44E3-9099-C40C66FF867C}">
                  <a14:compatExt spid="_x0000_s76842"/>
                </a:ext>
                <a:ext uri="{FF2B5EF4-FFF2-40B4-BE49-F238E27FC236}">
                  <a16:creationId xmlns:a16="http://schemas.microsoft.com/office/drawing/2014/main" id="{00000000-0008-0000-0100-00002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14</xdr:col>
          <xdr:colOff>314325</xdr:colOff>
          <xdr:row>59</xdr:row>
          <xdr:rowOff>0</xdr:rowOff>
        </xdr:to>
        <xdr:sp macro="" textlink="">
          <xdr:nvSpPr>
            <xdr:cNvPr id="76843" name="Group Box 15-2" hidden="1">
              <a:extLst>
                <a:ext uri="{63B3BB69-23CF-44E3-9099-C40C66FF867C}">
                  <a14:compatExt spid="_x0000_s76843"/>
                </a:ext>
                <a:ext uri="{FF2B5EF4-FFF2-40B4-BE49-F238E27FC236}">
                  <a16:creationId xmlns:a16="http://schemas.microsoft.com/office/drawing/2014/main" id="{00000000-0008-0000-0100-00002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42863</xdr:colOff>
          <xdr:row>56</xdr:row>
          <xdr:rowOff>242887</xdr:rowOff>
        </xdr:from>
        <xdr:to>
          <xdr:col>5</xdr:col>
          <xdr:colOff>4763</xdr:colOff>
          <xdr:row>57</xdr:row>
          <xdr:rowOff>228599</xdr:rowOff>
        </xdr:to>
        <xdr:sp macro="" textlink="">
          <xdr:nvSpPr>
            <xdr:cNvPr id="76844" name="Option Button 15-1-2" hidden="1">
              <a:extLst>
                <a:ext uri="{63B3BB69-23CF-44E3-9099-C40C66FF867C}">
                  <a14:compatExt spid="_x0000_s76844"/>
                </a:ext>
                <a:ext uri="{FF2B5EF4-FFF2-40B4-BE49-F238E27FC236}">
                  <a16:creationId xmlns:a16="http://schemas.microsoft.com/office/drawing/2014/main" id="{00000000-0008-0000-0100-00002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在庫設定数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42863</xdr:colOff>
          <xdr:row>56</xdr:row>
          <xdr:rowOff>242888</xdr:rowOff>
        </xdr:from>
        <xdr:to>
          <xdr:col>15</xdr:col>
          <xdr:colOff>300037</xdr:colOff>
          <xdr:row>57</xdr:row>
          <xdr:rowOff>242887</xdr:rowOff>
        </xdr:to>
        <xdr:sp macro="" textlink="">
          <xdr:nvSpPr>
            <xdr:cNvPr id="76845" name="Option Button 15-1-1" hidden="1">
              <a:extLst>
                <a:ext uri="{63B3BB69-23CF-44E3-9099-C40C66FF867C}">
                  <a14:compatExt spid="_x0000_s76845"/>
                </a:ext>
                <a:ext uri="{FF2B5EF4-FFF2-40B4-BE49-F238E27FC236}">
                  <a16:creationId xmlns:a16="http://schemas.microsoft.com/office/drawing/2014/main" id="{00000000-0008-0000-0100-00002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在庫設定なし（在庫無制限）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56</xdr:row>
          <xdr:rowOff>0</xdr:rowOff>
        </xdr:from>
        <xdr:to>
          <xdr:col>15</xdr:col>
          <xdr:colOff>361950</xdr:colOff>
          <xdr:row>58</xdr:row>
          <xdr:rowOff>0</xdr:rowOff>
        </xdr:to>
        <xdr:sp macro="" textlink="">
          <xdr:nvSpPr>
            <xdr:cNvPr id="76846" name="Group Box 15" hidden="1">
              <a:extLst>
                <a:ext uri="{63B3BB69-23CF-44E3-9099-C40C66FF867C}">
                  <a14:compatExt spid="_x0000_s76846"/>
                </a:ext>
                <a:ext uri="{FF2B5EF4-FFF2-40B4-BE49-F238E27FC236}">
                  <a16:creationId xmlns:a16="http://schemas.microsoft.com/office/drawing/2014/main" id="{00000000-0008-0000-0100-00002E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9525</xdr:rowOff>
        </xdr:from>
        <xdr:to>
          <xdr:col>10</xdr:col>
          <xdr:colOff>314325</xdr:colOff>
          <xdr:row>53</xdr:row>
          <xdr:rowOff>228600</xdr:rowOff>
        </xdr:to>
        <xdr:sp macro="" textlink="">
          <xdr:nvSpPr>
            <xdr:cNvPr id="76847" name="Option Button 14-3" hidden="1">
              <a:extLst>
                <a:ext uri="{63B3BB69-23CF-44E3-9099-C40C66FF867C}">
                  <a14:compatExt spid="_x0000_s76847"/>
                </a:ext>
                <a:ext uri="{FF2B5EF4-FFF2-40B4-BE49-F238E27FC236}">
                  <a16:creationId xmlns:a16="http://schemas.microsoft.com/office/drawing/2014/main" id="{00000000-0008-0000-0100-00002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9525</xdr:rowOff>
        </xdr:from>
        <xdr:to>
          <xdr:col>7</xdr:col>
          <xdr:colOff>333375</xdr:colOff>
          <xdr:row>53</xdr:row>
          <xdr:rowOff>228600</xdr:rowOff>
        </xdr:to>
        <xdr:sp macro="" textlink="">
          <xdr:nvSpPr>
            <xdr:cNvPr id="76848" name="Option Button 14-2" hidden="1">
              <a:extLst>
                <a:ext uri="{63B3BB69-23CF-44E3-9099-C40C66FF867C}">
                  <a14:compatExt spid="_x0000_s76848"/>
                </a:ext>
                <a:ext uri="{FF2B5EF4-FFF2-40B4-BE49-F238E27FC236}">
                  <a16:creationId xmlns:a16="http://schemas.microsoft.com/office/drawing/2014/main" id="{00000000-0008-0000-0100-00003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19050</xdr:rowOff>
        </xdr:from>
        <xdr:to>
          <xdr:col>4</xdr:col>
          <xdr:colOff>190500</xdr:colOff>
          <xdr:row>53</xdr:row>
          <xdr:rowOff>238125</xdr:rowOff>
        </xdr:to>
        <xdr:sp macro="" textlink="">
          <xdr:nvSpPr>
            <xdr:cNvPr id="76849" name="Option Button 14-1" hidden="1">
              <a:extLst>
                <a:ext uri="{63B3BB69-23CF-44E3-9099-C40C66FF867C}">
                  <a14:compatExt spid="_x0000_s76849"/>
                </a:ext>
                <a:ext uri="{FF2B5EF4-FFF2-40B4-BE49-F238E27FC236}">
                  <a16:creationId xmlns:a16="http://schemas.microsoft.com/office/drawing/2014/main" id="{00000000-0008-0000-0100-00003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15</xdr:col>
          <xdr:colOff>0</xdr:colOff>
          <xdr:row>54</xdr:row>
          <xdr:rowOff>38100</xdr:rowOff>
        </xdr:to>
        <xdr:sp macro="" textlink="">
          <xdr:nvSpPr>
            <xdr:cNvPr id="76850" name="Group Box 14" hidden="1">
              <a:extLst>
                <a:ext uri="{63B3BB69-23CF-44E3-9099-C40C66FF867C}">
                  <a14:compatExt spid="_x0000_s76850"/>
                </a:ext>
                <a:ext uri="{FF2B5EF4-FFF2-40B4-BE49-F238E27FC236}">
                  <a16:creationId xmlns:a16="http://schemas.microsoft.com/office/drawing/2014/main" id="{00000000-0008-0000-0100-000032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18</xdr:col>
      <xdr:colOff>0</xdr:colOff>
      <xdr:row>51</xdr:row>
      <xdr:rowOff>0</xdr:rowOff>
    </xdr:from>
    <xdr:to>
      <xdr:col>19</xdr:col>
      <xdr:colOff>0</xdr:colOff>
      <xdr:row>52</xdr:row>
      <xdr:rowOff>0</xdr:rowOff>
    </xdr:to>
    <xdr:sp macro="" textlink="">
      <xdr:nvSpPr>
        <xdr:cNvPr id="7" name="正方形/長方形 13">
          <a:extLst>
            <a:ext uri="{FF2B5EF4-FFF2-40B4-BE49-F238E27FC236}">
              <a16:creationId xmlns:a16="http://schemas.microsoft.com/office/drawing/2014/main" id="{BE003BBB-0784-4472-9D55-0633456506F3}"/>
            </a:ext>
          </a:extLst>
        </xdr:cNvPr>
        <xdr:cNvSpPr/>
      </xdr:nvSpPr>
      <xdr:spPr>
        <a:xfrm>
          <a:off x="7786688" y="12730163"/>
          <a:ext cx="400050" cy="25241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4</xdr:col>
          <xdr:colOff>190500</xdr:colOff>
          <xdr:row>53</xdr:row>
          <xdr:rowOff>9525</xdr:rowOff>
        </xdr:to>
        <xdr:sp macro="" textlink="">
          <xdr:nvSpPr>
            <xdr:cNvPr id="76851" name="Check Box 13" hidden="1">
              <a:extLst>
                <a:ext uri="{63B3BB69-23CF-44E3-9099-C40C66FF867C}">
                  <a14:compatExt spid="_x0000_s76851"/>
                </a:ext>
                <a:ext uri="{FF2B5EF4-FFF2-40B4-BE49-F238E27FC236}">
                  <a16:creationId xmlns:a16="http://schemas.microsoft.com/office/drawing/2014/main" id="{00000000-0008-0000-0100-00003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特記事項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19050</xdr:rowOff>
        </xdr:from>
        <xdr:to>
          <xdr:col>7</xdr:col>
          <xdr:colOff>333375</xdr:colOff>
          <xdr:row>50</xdr:row>
          <xdr:rowOff>238125</xdr:rowOff>
        </xdr:to>
        <xdr:sp macro="" textlink="">
          <xdr:nvSpPr>
            <xdr:cNvPr id="76852" name="Option Button 13-2" hidden="1">
              <a:extLst>
                <a:ext uri="{63B3BB69-23CF-44E3-9099-C40C66FF867C}">
                  <a14:compatExt spid="_x0000_s76852"/>
                </a:ext>
                <a:ext uri="{FF2B5EF4-FFF2-40B4-BE49-F238E27FC236}">
                  <a16:creationId xmlns:a16="http://schemas.microsoft.com/office/drawing/2014/main" id="{00000000-0008-0000-0100-00003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季節商品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19050</xdr:rowOff>
        </xdr:from>
        <xdr:to>
          <xdr:col>4</xdr:col>
          <xdr:colOff>190500</xdr:colOff>
          <xdr:row>50</xdr:row>
          <xdr:rowOff>238125</xdr:rowOff>
        </xdr:to>
        <xdr:sp macro="" textlink="">
          <xdr:nvSpPr>
            <xdr:cNvPr id="76853" name="Option Button 13-1" hidden="1">
              <a:extLst>
                <a:ext uri="{63B3BB69-23CF-44E3-9099-C40C66FF867C}">
                  <a14:compatExt spid="_x0000_s76853"/>
                </a:ext>
                <a:ext uri="{FF2B5EF4-FFF2-40B4-BE49-F238E27FC236}">
                  <a16:creationId xmlns:a16="http://schemas.microsoft.com/office/drawing/2014/main" id="{00000000-0008-0000-0100-00003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15</xdr:col>
          <xdr:colOff>0</xdr:colOff>
          <xdr:row>53</xdr:row>
          <xdr:rowOff>0</xdr:rowOff>
        </xdr:to>
        <xdr:sp macro="" textlink="">
          <xdr:nvSpPr>
            <xdr:cNvPr id="76854" name="Group Box 13" hidden="1">
              <a:extLst>
                <a:ext uri="{63B3BB69-23CF-44E3-9099-C40C66FF867C}">
                  <a14:compatExt spid="_x0000_s76854"/>
                </a:ext>
                <a:ext uri="{FF2B5EF4-FFF2-40B4-BE49-F238E27FC236}">
                  <a16:creationId xmlns:a16="http://schemas.microsoft.com/office/drawing/2014/main" id="{00000000-0008-0000-0100-000036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18</xdr:col>
      <xdr:colOff>0</xdr:colOff>
      <xdr:row>48</xdr:row>
      <xdr:rowOff>0</xdr:rowOff>
    </xdr:from>
    <xdr:to>
      <xdr:col>19</xdr:col>
      <xdr:colOff>0</xdr:colOff>
      <xdr:row>49</xdr:row>
      <xdr:rowOff>0</xdr:rowOff>
    </xdr:to>
    <xdr:sp macro="" textlink="">
      <xdr:nvSpPr>
        <xdr:cNvPr id="8" name="正方形/長方形 12">
          <a:extLst>
            <a:ext uri="{FF2B5EF4-FFF2-40B4-BE49-F238E27FC236}">
              <a16:creationId xmlns:a16="http://schemas.microsoft.com/office/drawing/2014/main" id="{01B3691D-E06C-4A9D-94A0-429F82415D04}"/>
            </a:ext>
          </a:extLst>
        </xdr:cNvPr>
        <xdr:cNvSpPr/>
      </xdr:nvSpPr>
      <xdr:spPr>
        <a:xfrm>
          <a:off x="7786688" y="11972925"/>
          <a:ext cx="400050" cy="252413"/>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4</xdr:col>
          <xdr:colOff>190500</xdr:colOff>
          <xdr:row>50</xdr:row>
          <xdr:rowOff>9525</xdr:rowOff>
        </xdr:to>
        <xdr:sp macro="" textlink="">
          <xdr:nvSpPr>
            <xdr:cNvPr id="76855" name="Check Box 12" hidden="1">
              <a:extLst>
                <a:ext uri="{63B3BB69-23CF-44E3-9099-C40C66FF867C}">
                  <a14:compatExt spid="_x0000_s76855"/>
                </a:ext>
                <a:ext uri="{FF2B5EF4-FFF2-40B4-BE49-F238E27FC236}">
                  <a16:creationId xmlns:a16="http://schemas.microsoft.com/office/drawing/2014/main" id="{00000000-0008-0000-0100-00003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特記事項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19050</xdr:rowOff>
        </xdr:from>
        <xdr:to>
          <xdr:col>7</xdr:col>
          <xdr:colOff>333375</xdr:colOff>
          <xdr:row>47</xdr:row>
          <xdr:rowOff>238125</xdr:rowOff>
        </xdr:to>
        <xdr:sp macro="" textlink="">
          <xdr:nvSpPr>
            <xdr:cNvPr id="76856" name="Option Button 12-2" hidden="1">
              <a:extLst>
                <a:ext uri="{63B3BB69-23CF-44E3-9099-C40C66FF867C}">
                  <a14:compatExt spid="_x0000_s76856"/>
                </a:ext>
                <a:ext uri="{FF2B5EF4-FFF2-40B4-BE49-F238E27FC236}">
                  <a16:creationId xmlns:a16="http://schemas.microsoft.com/office/drawing/2014/main" id="{00000000-0008-0000-0100-00003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季節商品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19050</xdr:rowOff>
        </xdr:from>
        <xdr:to>
          <xdr:col>4</xdr:col>
          <xdr:colOff>190500</xdr:colOff>
          <xdr:row>47</xdr:row>
          <xdr:rowOff>238125</xdr:rowOff>
        </xdr:to>
        <xdr:sp macro="" textlink="">
          <xdr:nvSpPr>
            <xdr:cNvPr id="76857" name="Option Button 12-1" hidden="1">
              <a:extLst>
                <a:ext uri="{63B3BB69-23CF-44E3-9099-C40C66FF867C}">
                  <a14:compatExt spid="_x0000_s76857"/>
                </a:ext>
                <a:ext uri="{FF2B5EF4-FFF2-40B4-BE49-F238E27FC236}">
                  <a16:creationId xmlns:a16="http://schemas.microsoft.com/office/drawing/2014/main" id="{00000000-0008-0000-0100-00003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14</xdr:col>
          <xdr:colOff>314325</xdr:colOff>
          <xdr:row>50</xdr:row>
          <xdr:rowOff>0</xdr:rowOff>
        </xdr:to>
        <xdr:sp macro="" textlink="">
          <xdr:nvSpPr>
            <xdr:cNvPr id="76858" name="Group Box 12" hidden="1">
              <a:extLst>
                <a:ext uri="{63B3BB69-23CF-44E3-9099-C40C66FF867C}">
                  <a14:compatExt spid="_x0000_s76858"/>
                </a:ext>
                <a:ext uri="{FF2B5EF4-FFF2-40B4-BE49-F238E27FC236}">
                  <a16:creationId xmlns:a16="http://schemas.microsoft.com/office/drawing/2014/main" id="{00000000-0008-0000-0100-00003A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0</xdr:colOff>
      <xdr:row>43</xdr:row>
      <xdr:rowOff>228600</xdr:rowOff>
    </xdr:from>
    <xdr:to>
      <xdr:col>18</xdr:col>
      <xdr:colOff>0</xdr:colOff>
      <xdr:row>44</xdr:row>
      <xdr:rowOff>228600</xdr:rowOff>
    </xdr:to>
    <xdr:sp macro="" textlink="">
      <xdr:nvSpPr>
        <xdr:cNvPr id="9" name="正方形/長方形 11">
          <a:extLst>
            <a:ext uri="{FF2B5EF4-FFF2-40B4-BE49-F238E27FC236}">
              <a16:creationId xmlns:a16="http://schemas.microsoft.com/office/drawing/2014/main" id="{7838A6F6-CE99-4B74-A7E3-E36035663E97}"/>
            </a:ext>
          </a:extLst>
        </xdr:cNvPr>
        <xdr:cNvSpPr/>
      </xdr:nvSpPr>
      <xdr:spPr>
        <a:xfrm>
          <a:off x="7386638" y="10939463"/>
          <a:ext cx="400050" cy="25241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45</xdr:row>
          <xdr:rowOff>28575</xdr:rowOff>
        </xdr:from>
        <xdr:to>
          <xdr:col>10</xdr:col>
          <xdr:colOff>142875</xdr:colOff>
          <xdr:row>46</xdr:row>
          <xdr:rowOff>0</xdr:rowOff>
        </xdr:to>
        <xdr:sp macro="" textlink="">
          <xdr:nvSpPr>
            <xdr:cNvPr id="76859" name="Check Box 11-5" hidden="1">
              <a:extLst>
                <a:ext uri="{63B3BB69-23CF-44E3-9099-C40C66FF867C}">
                  <a14:compatExt spid="_x0000_s76859"/>
                </a:ext>
                <a:ext uri="{FF2B5EF4-FFF2-40B4-BE49-F238E27FC236}">
                  <a16:creationId xmlns:a16="http://schemas.microsoft.com/office/drawing/2014/main" id="{00000000-0008-0000-0100-00003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45</xdr:row>
          <xdr:rowOff>28575</xdr:rowOff>
        </xdr:from>
        <xdr:to>
          <xdr:col>8</xdr:col>
          <xdr:colOff>314325</xdr:colOff>
          <xdr:row>46</xdr:row>
          <xdr:rowOff>0</xdr:rowOff>
        </xdr:to>
        <xdr:sp macro="" textlink="">
          <xdr:nvSpPr>
            <xdr:cNvPr id="76860" name="Check Box 11-4" hidden="1">
              <a:extLst>
                <a:ext uri="{63B3BB69-23CF-44E3-9099-C40C66FF867C}">
                  <a14:compatExt spid="_x0000_s76860"/>
                </a:ext>
                <a:ext uri="{FF2B5EF4-FFF2-40B4-BE49-F238E27FC236}">
                  <a16:creationId xmlns:a16="http://schemas.microsoft.com/office/drawing/2014/main" id="{00000000-0008-0000-0100-00003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離島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45</xdr:row>
          <xdr:rowOff>28575</xdr:rowOff>
        </xdr:from>
        <xdr:to>
          <xdr:col>7</xdr:col>
          <xdr:colOff>38100</xdr:colOff>
          <xdr:row>46</xdr:row>
          <xdr:rowOff>0</xdr:rowOff>
        </xdr:to>
        <xdr:sp macro="" textlink="">
          <xdr:nvSpPr>
            <xdr:cNvPr id="76861" name="Check Box 11-3" hidden="1">
              <a:extLst>
                <a:ext uri="{63B3BB69-23CF-44E3-9099-C40C66FF867C}">
                  <a14:compatExt spid="_x0000_s76861"/>
                </a:ext>
                <a:ext uri="{FF2B5EF4-FFF2-40B4-BE49-F238E27FC236}">
                  <a16:creationId xmlns:a16="http://schemas.microsoft.com/office/drawing/2014/main" id="{00000000-0008-0000-0100-00003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45</xdr:row>
          <xdr:rowOff>19050</xdr:rowOff>
        </xdr:from>
        <xdr:to>
          <xdr:col>5</xdr:col>
          <xdr:colOff>200025</xdr:colOff>
          <xdr:row>46</xdr:row>
          <xdr:rowOff>19050</xdr:rowOff>
        </xdr:to>
        <xdr:sp macro="" textlink="">
          <xdr:nvSpPr>
            <xdr:cNvPr id="76862" name="Check Box 11-2" hidden="1">
              <a:extLst>
                <a:ext uri="{63B3BB69-23CF-44E3-9099-C40C66FF867C}">
                  <a14:compatExt spid="_x0000_s76862"/>
                </a:ext>
                <a:ext uri="{FF2B5EF4-FFF2-40B4-BE49-F238E27FC236}">
                  <a16:creationId xmlns:a16="http://schemas.microsoft.com/office/drawing/2014/main" id="{00000000-0008-0000-0100-00003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28575</xdr:rowOff>
        </xdr:from>
        <xdr:to>
          <xdr:col>4</xdr:col>
          <xdr:colOff>19050</xdr:colOff>
          <xdr:row>46</xdr:row>
          <xdr:rowOff>0</xdr:rowOff>
        </xdr:to>
        <xdr:sp macro="" textlink="">
          <xdr:nvSpPr>
            <xdr:cNvPr id="76863" name="Check Box 11-1" hidden="1">
              <a:extLst>
                <a:ext uri="{63B3BB69-23CF-44E3-9099-C40C66FF867C}">
                  <a14:compatExt spid="_x0000_s76863"/>
                </a:ext>
                <a:ext uri="{FF2B5EF4-FFF2-40B4-BE49-F238E27FC236}">
                  <a16:creationId xmlns:a16="http://schemas.microsoft.com/office/drawing/2014/main" id="{00000000-0008-0000-0100-00003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xdr:oneCellAnchor>
    <xdr:from>
      <xdr:col>0</xdr:col>
      <xdr:colOff>0</xdr:colOff>
      <xdr:row>45</xdr:row>
      <xdr:rowOff>0</xdr:rowOff>
    </xdr:from>
    <xdr:ext cx="1362074" cy="495299"/>
    <xdr:sp macro="" textlink="">
      <xdr:nvSpPr>
        <xdr:cNvPr id="10" name="テキスト ボックス 11">
          <a:extLst>
            <a:ext uri="{FF2B5EF4-FFF2-40B4-BE49-F238E27FC236}">
              <a16:creationId xmlns:a16="http://schemas.microsoft.com/office/drawing/2014/main" id="{C1F1C38C-30B8-4AFA-95A2-77B737A2B2A1}"/>
            </a:ext>
          </a:extLst>
        </xdr:cNvPr>
        <xdr:cNvSpPr txBox="1"/>
      </xdr:nvSpPr>
      <xdr:spPr>
        <a:xfrm>
          <a:off x="0" y="11215688"/>
          <a:ext cx="1362074" cy="495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　配送不可ｴﾘｱ</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14287</xdr:colOff>
          <xdr:row>42</xdr:row>
          <xdr:rowOff>238126</xdr:rowOff>
        </xdr:from>
        <xdr:to>
          <xdr:col>3</xdr:col>
          <xdr:colOff>442912</xdr:colOff>
          <xdr:row>43</xdr:row>
          <xdr:rowOff>204788</xdr:rowOff>
        </xdr:to>
        <xdr:sp macro="" textlink="">
          <xdr:nvSpPr>
            <xdr:cNvPr id="76864" name="Option Button 10-3" hidden="1">
              <a:extLst>
                <a:ext uri="{63B3BB69-23CF-44E3-9099-C40C66FF867C}">
                  <a14:compatExt spid="_x0000_s76864"/>
                </a:ext>
                <a:ext uri="{FF2B5EF4-FFF2-40B4-BE49-F238E27FC236}">
                  <a16:creationId xmlns:a16="http://schemas.microsoft.com/office/drawing/2014/main" id="{00000000-0008-0000-0100-00004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14288</xdr:colOff>
          <xdr:row>41</xdr:row>
          <xdr:rowOff>242888</xdr:rowOff>
        </xdr:from>
        <xdr:to>
          <xdr:col>3</xdr:col>
          <xdr:colOff>442913</xdr:colOff>
          <xdr:row>42</xdr:row>
          <xdr:rowOff>242888</xdr:rowOff>
        </xdr:to>
        <xdr:sp macro="" textlink="">
          <xdr:nvSpPr>
            <xdr:cNvPr id="76865" name="Option Button 10-2" hidden="1">
              <a:extLst>
                <a:ext uri="{63B3BB69-23CF-44E3-9099-C40C66FF867C}">
                  <a14:compatExt spid="_x0000_s76865"/>
                </a:ext>
                <a:ext uri="{FF2B5EF4-FFF2-40B4-BE49-F238E27FC236}">
                  <a16:creationId xmlns:a16="http://schemas.microsoft.com/office/drawing/2014/main" id="{00000000-0008-0000-0100-00004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xdr:colOff>
          <xdr:row>43</xdr:row>
          <xdr:rowOff>252410</xdr:rowOff>
        </xdr:from>
        <xdr:to>
          <xdr:col>3</xdr:col>
          <xdr:colOff>442912</xdr:colOff>
          <xdr:row>44</xdr:row>
          <xdr:rowOff>219073</xdr:rowOff>
        </xdr:to>
        <xdr:sp macro="" textlink="">
          <xdr:nvSpPr>
            <xdr:cNvPr id="76866" name="Option Button 10-1" hidden="1">
              <a:extLst>
                <a:ext uri="{63B3BB69-23CF-44E3-9099-C40C66FF867C}">
                  <a14:compatExt spid="_x0000_s76866"/>
                </a:ext>
                <a:ext uri="{FF2B5EF4-FFF2-40B4-BE49-F238E27FC236}">
                  <a16:creationId xmlns:a16="http://schemas.microsoft.com/office/drawing/2014/main" id="{00000000-0008-0000-0100-00004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14</xdr:col>
          <xdr:colOff>314325</xdr:colOff>
          <xdr:row>45</xdr:row>
          <xdr:rowOff>0</xdr:rowOff>
        </xdr:to>
        <xdr:sp macro="" textlink="">
          <xdr:nvSpPr>
            <xdr:cNvPr id="76867" name="Group Box 10" hidden="1">
              <a:extLst>
                <a:ext uri="{63B3BB69-23CF-44E3-9099-C40C66FF867C}">
                  <a14:compatExt spid="_x0000_s76867"/>
                </a:ext>
                <a:ext uri="{FF2B5EF4-FFF2-40B4-BE49-F238E27FC236}">
                  <a16:creationId xmlns:a16="http://schemas.microsoft.com/office/drawing/2014/main" id="{00000000-0008-0000-0100-000043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23812</xdr:colOff>
      <xdr:row>38</xdr:row>
      <xdr:rowOff>247651</xdr:rowOff>
    </xdr:from>
    <xdr:to>
      <xdr:col>18</xdr:col>
      <xdr:colOff>23812</xdr:colOff>
      <xdr:row>40</xdr:row>
      <xdr:rowOff>247651</xdr:rowOff>
    </xdr:to>
    <xdr:sp macro="" textlink="">
      <xdr:nvSpPr>
        <xdr:cNvPr id="11" name="正方形/長方形 9">
          <a:extLst>
            <a:ext uri="{FF2B5EF4-FFF2-40B4-BE49-F238E27FC236}">
              <a16:creationId xmlns:a16="http://schemas.microsoft.com/office/drawing/2014/main" id="{2E59D7E3-80B9-4220-B4E3-49F1AF1D4340}"/>
            </a:ext>
          </a:extLst>
        </xdr:cNvPr>
        <xdr:cNvSpPr/>
      </xdr:nvSpPr>
      <xdr:spPr>
        <a:xfrm>
          <a:off x="7410450" y="9696451"/>
          <a:ext cx="400050" cy="5048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10</xdr:col>
          <xdr:colOff>314325</xdr:colOff>
          <xdr:row>36</xdr:row>
          <xdr:rowOff>0</xdr:rowOff>
        </xdr:to>
        <xdr:sp macro="" textlink="">
          <xdr:nvSpPr>
            <xdr:cNvPr id="76868" name="Option Button 7-2-2" hidden="1">
              <a:extLst>
                <a:ext uri="{63B3BB69-23CF-44E3-9099-C40C66FF867C}">
                  <a14:compatExt spid="_x0000_s76868"/>
                </a:ext>
                <a:ext uri="{FF2B5EF4-FFF2-40B4-BE49-F238E27FC236}">
                  <a16:creationId xmlns:a16="http://schemas.microsoft.com/office/drawing/2014/main" id="{00000000-0008-0000-0100-00004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333375</xdr:colOff>
          <xdr:row>36</xdr:row>
          <xdr:rowOff>0</xdr:rowOff>
        </xdr:to>
        <xdr:sp macro="" textlink="">
          <xdr:nvSpPr>
            <xdr:cNvPr id="76869" name="Option Button 7-2-1" hidden="1">
              <a:extLst>
                <a:ext uri="{63B3BB69-23CF-44E3-9099-C40C66FF867C}">
                  <a14:compatExt spid="_x0000_s76869"/>
                </a:ext>
                <a:ext uri="{FF2B5EF4-FFF2-40B4-BE49-F238E27FC236}">
                  <a16:creationId xmlns:a16="http://schemas.microsoft.com/office/drawing/2014/main" id="{00000000-0008-0000-0100-00004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14</xdr:col>
          <xdr:colOff>314325</xdr:colOff>
          <xdr:row>36</xdr:row>
          <xdr:rowOff>0</xdr:rowOff>
        </xdr:to>
        <xdr:sp macro="" textlink="">
          <xdr:nvSpPr>
            <xdr:cNvPr id="76870" name="Group Box 7-2" hidden="1">
              <a:extLst>
                <a:ext uri="{63B3BB69-23CF-44E3-9099-C40C66FF867C}">
                  <a14:compatExt spid="_x0000_s76870"/>
                </a:ext>
                <a:ext uri="{FF2B5EF4-FFF2-40B4-BE49-F238E27FC236}">
                  <a16:creationId xmlns:a16="http://schemas.microsoft.com/office/drawing/2014/main" id="{00000000-0008-0000-0100-000046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314325</xdr:colOff>
          <xdr:row>35</xdr:row>
          <xdr:rowOff>0</xdr:rowOff>
        </xdr:to>
        <xdr:sp macro="" textlink="">
          <xdr:nvSpPr>
            <xdr:cNvPr id="76871" name="Option Button 7-1-2" hidden="1">
              <a:extLst>
                <a:ext uri="{63B3BB69-23CF-44E3-9099-C40C66FF867C}">
                  <a14:compatExt spid="_x0000_s76871"/>
                </a:ext>
                <a:ext uri="{FF2B5EF4-FFF2-40B4-BE49-F238E27FC236}">
                  <a16:creationId xmlns:a16="http://schemas.microsoft.com/office/drawing/2014/main" id="{00000000-0008-0000-0100-00004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333375</xdr:colOff>
          <xdr:row>35</xdr:row>
          <xdr:rowOff>0</xdr:rowOff>
        </xdr:to>
        <xdr:sp macro="" textlink="">
          <xdr:nvSpPr>
            <xdr:cNvPr id="76872" name="Option Button 7-1-1" hidden="1">
              <a:extLst>
                <a:ext uri="{63B3BB69-23CF-44E3-9099-C40C66FF867C}">
                  <a14:compatExt spid="_x0000_s76872"/>
                </a:ext>
                <a:ext uri="{FF2B5EF4-FFF2-40B4-BE49-F238E27FC236}">
                  <a16:creationId xmlns:a16="http://schemas.microsoft.com/office/drawing/2014/main" id="{00000000-0008-0000-0100-00004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14</xdr:col>
          <xdr:colOff>314325</xdr:colOff>
          <xdr:row>35</xdr:row>
          <xdr:rowOff>0</xdr:rowOff>
        </xdr:to>
        <xdr:sp macro="" textlink="">
          <xdr:nvSpPr>
            <xdr:cNvPr id="76873" name="Group Box 7-1" hidden="1">
              <a:extLst>
                <a:ext uri="{63B3BB69-23CF-44E3-9099-C40C66FF867C}">
                  <a14:compatExt spid="_x0000_s76873"/>
                </a:ext>
                <a:ext uri="{FF2B5EF4-FFF2-40B4-BE49-F238E27FC236}">
                  <a16:creationId xmlns:a16="http://schemas.microsoft.com/office/drawing/2014/main" id="{00000000-0008-0000-0100-00004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0</xdr:col>
      <xdr:colOff>0</xdr:colOff>
      <xdr:row>34</xdr:row>
      <xdr:rowOff>0</xdr:rowOff>
    </xdr:from>
    <xdr:ext cx="1362074" cy="495300"/>
    <xdr:sp macro="" textlink="">
      <xdr:nvSpPr>
        <xdr:cNvPr id="12" name="テキスト ボックス 7">
          <a:extLst>
            <a:ext uri="{FF2B5EF4-FFF2-40B4-BE49-F238E27FC236}">
              <a16:creationId xmlns:a16="http://schemas.microsoft.com/office/drawing/2014/main" id="{2EE64552-1C02-4607-AD4C-6F1F03C95F0A}"/>
            </a:ext>
          </a:extLst>
        </xdr:cNvPr>
        <xdr:cNvSpPr txBox="1"/>
      </xdr:nvSpPr>
      <xdr:spPr>
        <a:xfrm>
          <a:off x="0" y="8415338"/>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8</a:t>
          </a:r>
          <a:r>
            <a:rPr kumimoji="1" lang="ja-JP" altLang="en-US" sz="1100">
              <a:latin typeface="Meiryo UI" panose="020B0604030504040204" pitchFamily="50" charset="-128"/>
              <a:ea typeface="Meiryo UI" panose="020B0604030504040204" pitchFamily="50" charset="-128"/>
            </a:rPr>
            <a:t>　贈答用対応</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333375</xdr:colOff>
          <xdr:row>33</xdr:row>
          <xdr:rowOff>0</xdr:rowOff>
        </xdr:to>
        <xdr:sp macro="" textlink="">
          <xdr:nvSpPr>
            <xdr:cNvPr id="76874" name="Option Button 6-2" hidden="1">
              <a:extLst>
                <a:ext uri="{63B3BB69-23CF-44E3-9099-C40C66FF867C}">
                  <a14:compatExt spid="_x0000_s76874"/>
                </a:ext>
                <a:ext uri="{FF2B5EF4-FFF2-40B4-BE49-F238E27FC236}">
                  <a16:creationId xmlns:a16="http://schemas.microsoft.com/office/drawing/2014/main" id="{00000000-0008-0000-0100-00004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190500</xdr:colOff>
          <xdr:row>33</xdr:row>
          <xdr:rowOff>0</xdr:rowOff>
        </xdr:to>
        <xdr:sp macro="" textlink="">
          <xdr:nvSpPr>
            <xdr:cNvPr id="76875" name="Option Button 6-1" hidden="1">
              <a:extLst>
                <a:ext uri="{63B3BB69-23CF-44E3-9099-C40C66FF867C}">
                  <a14:compatExt spid="_x0000_s76875"/>
                </a:ext>
                <a:ext uri="{FF2B5EF4-FFF2-40B4-BE49-F238E27FC236}">
                  <a16:creationId xmlns:a16="http://schemas.microsoft.com/office/drawing/2014/main" id="{00000000-0008-0000-0100-00004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14</xdr:col>
          <xdr:colOff>314325</xdr:colOff>
          <xdr:row>33</xdr:row>
          <xdr:rowOff>0</xdr:rowOff>
        </xdr:to>
        <xdr:sp macro="" textlink="">
          <xdr:nvSpPr>
            <xdr:cNvPr id="76876" name="Group Box 6" hidden="1">
              <a:extLst>
                <a:ext uri="{63B3BB69-23CF-44E3-9099-C40C66FF867C}">
                  <a14:compatExt spid="_x0000_s76876"/>
                </a:ext>
                <a:ext uri="{FF2B5EF4-FFF2-40B4-BE49-F238E27FC236}">
                  <a16:creationId xmlns:a16="http://schemas.microsoft.com/office/drawing/2014/main" id="{00000000-0008-0000-0100-00004C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0</xdr:col>
      <xdr:colOff>0</xdr:colOff>
      <xdr:row>32</xdr:row>
      <xdr:rowOff>0</xdr:rowOff>
    </xdr:from>
    <xdr:ext cx="1362074" cy="495300"/>
    <xdr:sp macro="" textlink="">
      <xdr:nvSpPr>
        <xdr:cNvPr id="13" name="テキスト ボックス 6">
          <a:extLst>
            <a:ext uri="{FF2B5EF4-FFF2-40B4-BE49-F238E27FC236}">
              <a16:creationId xmlns:a16="http://schemas.microsoft.com/office/drawing/2014/main" id="{2EF6EE6E-2A2B-463E-937E-CA7298C8B83C}"/>
            </a:ext>
          </a:extLst>
        </xdr:cNvPr>
        <xdr:cNvSpPr txBox="1"/>
      </xdr:nvSpPr>
      <xdr:spPr>
        <a:xfrm>
          <a:off x="0" y="7910513"/>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7</a:t>
          </a:r>
          <a:r>
            <a:rPr kumimoji="1" lang="ja-JP" altLang="en-US" sz="1100">
              <a:latin typeface="Meiryo UI" panose="020B0604030504040204" pitchFamily="50" charset="-128"/>
              <a:ea typeface="Meiryo UI" panose="020B0604030504040204" pitchFamily="50" charset="-128"/>
            </a:rPr>
            <a:t>　定期コース</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17</xdr:col>
      <xdr:colOff>0</xdr:colOff>
      <xdr:row>27</xdr:row>
      <xdr:rowOff>252412</xdr:rowOff>
    </xdr:from>
    <xdr:to>
      <xdr:col>18</xdr:col>
      <xdr:colOff>0</xdr:colOff>
      <xdr:row>28</xdr:row>
      <xdr:rowOff>252411</xdr:rowOff>
    </xdr:to>
    <xdr:sp macro="" textlink="">
      <xdr:nvSpPr>
        <xdr:cNvPr id="14" name="正方形/長方形 5">
          <a:extLst>
            <a:ext uri="{FF2B5EF4-FFF2-40B4-BE49-F238E27FC236}">
              <a16:creationId xmlns:a16="http://schemas.microsoft.com/office/drawing/2014/main" id="{991C560F-B0B3-46C8-AAA8-048D1A84966E}"/>
            </a:ext>
          </a:extLst>
        </xdr:cNvPr>
        <xdr:cNvSpPr/>
      </xdr:nvSpPr>
      <xdr:spPr>
        <a:xfrm>
          <a:off x="7386638" y="6900862"/>
          <a:ext cx="400050" cy="25241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323850</xdr:colOff>
          <xdr:row>32</xdr:row>
          <xdr:rowOff>0</xdr:rowOff>
        </xdr:to>
        <xdr:sp macro="" textlink="">
          <xdr:nvSpPr>
            <xdr:cNvPr id="76877" name="Check Box 5-3" hidden="1">
              <a:extLst>
                <a:ext uri="{63B3BB69-23CF-44E3-9099-C40C66FF867C}">
                  <a14:compatExt spid="_x0000_s76877"/>
                </a:ext>
                <a:ext uri="{FF2B5EF4-FFF2-40B4-BE49-F238E27FC236}">
                  <a16:creationId xmlns:a16="http://schemas.microsoft.com/office/drawing/2014/main" id="{00000000-0008-0000-0100-00004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配送なし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76878" name="Option Button 5-2-4" hidden="1">
              <a:extLst>
                <a:ext uri="{63B3BB69-23CF-44E3-9099-C40C66FF867C}">
                  <a14:compatExt spid="_x0000_s76878"/>
                </a:ext>
                <a:ext uri="{FF2B5EF4-FFF2-40B4-BE49-F238E27FC236}">
                  <a16:creationId xmlns:a16="http://schemas.microsoft.com/office/drawing/2014/main" id="{00000000-0008-0000-0100-00004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314325</xdr:colOff>
          <xdr:row>31</xdr:row>
          <xdr:rowOff>0</xdr:rowOff>
        </xdr:to>
        <xdr:sp macro="" textlink="">
          <xdr:nvSpPr>
            <xdr:cNvPr id="76879" name="Option Button 5-2-3" hidden="1">
              <a:extLst>
                <a:ext uri="{63B3BB69-23CF-44E3-9099-C40C66FF867C}">
                  <a14:compatExt spid="_x0000_s76879"/>
                </a:ext>
                <a:ext uri="{FF2B5EF4-FFF2-40B4-BE49-F238E27FC236}">
                  <a16:creationId xmlns:a16="http://schemas.microsoft.com/office/drawing/2014/main" id="{00000000-0008-0000-0100-00004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ゆうパック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333375</xdr:colOff>
          <xdr:row>31</xdr:row>
          <xdr:rowOff>0</xdr:rowOff>
        </xdr:to>
        <xdr:sp macro="" textlink="">
          <xdr:nvSpPr>
            <xdr:cNvPr id="76880" name="Option Button 5-2-2" hidden="1">
              <a:extLst>
                <a:ext uri="{63B3BB69-23CF-44E3-9099-C40C66FF867C}">
                  <a14:compatExt spid="_x0000_s76880"/>
                </a:ext>
                <a:ext uri="{FF2B5EF4-FFF2-40B4-BE49-F238E27FC236}">
                  <a16:creationId xmlns:a16="http://schemas.microsoft.com/office/drawing/2014/main" id="{00000000-0008-0000-0100-00005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クロネコヤマト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190500</xdr:colOff>
          <xdr:row>31</xdr:row>
          <xdr:rowOff>0</xdr:rowOff>
        </xdr:to>
        <xdr:sp macro="" textlink="">
          <xdr:nvSpPr>
            <xdr:cNvPr id="76881" name="Option Button 5-2-1" hidden="1">
              <a:extLst>
                <a:ext uri="{63B3BB69-23CF-44E3-9099-C40C66FF867C}">
                  <a14:compatExt spid="_x0000_s76881"/>
                </a:ext>
                <a:ext uri="{FF2B5EF4-FFF2-40B4-BE49-F238E27FC236}">
                  <a16:creationId xmlns:a16="http://schemas.microsoft.com/office/drawing/2014/main" id="{00000000-0008-0000-0100-00005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佐川急便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14</xdr:col>
          <xdr:colOff>314325</xdr:colOff>
          <xdr:row>31</xdr:row>
          <xdr:rowOff>0</xdr:rowOff>
        </xdr:to>
        <xdr:sp macro="" textlink="">
          <xdr:nvSpPr>
            <xdr:cNvPr id="76882" name="Group Box 5-2" hidden="1">
              <a:extLst>
                <a:ext uri="{63B3BB69-23CF-44E3-9099-C40C66FF867C}">
                  <a14:compatExt spid="_x0000_s76882"/>
                </a:ext>
                <a:ext uri="{FF2B5EF4-FFF2-40B4-BE49-F238E27FC236}">
                  <a16:creationId xmlns:a16="http://schemas.microsoft.com/office/drawing/2014/main" id="{00000000-0008-0000-0100-000052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314325</xdr:colOff>
          <xdr:row>30</xdr:row>
          <xdr:rowOff>0</xdr:rowOff>
        </xdr:to>
        <xdr:sp macro="" textlink="">
          <xdr:nvSpPr>
            <xdr:cNvPr id="76883" name="Check Box 5-1-3" hidden="1">
              <a:extLst>
                <a:ext uri="{63B3BB69-23CF-44E3-9099-C40C66FF867C}">
                  <a14:compatExt spid="_x0000_s76883"/>
                </a:ext>
                <a:ext uri="{FF2B5EF4-FFF2-40B4-BE49-F238E27FC236}">
                  <a16:creationId xmlns:a16="http://schemas.microsoft.com/office/drawing/2014/main" id="{00000000-0008-0000-0100-00005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333375</xdr:colOff>
          <xdr:row>30</xdr:row>
          <xdr:rowOff>0</xdr:rowOff>
        </xdr:to>
        <xdr:sp macro="" textlink="">
          <xdr:nvSpPr>
            <xdr:cNvPr id="76884" name="Check Box 5-1-2" hidden="1">
              <a:extLst>
                <a:ext uri="{63B3BB69-23CF-44E3-9099-C40C66FF867C}">
                  <a14:compatExt spid="_x0000_s76884"/>
                </a:ext>
                <a:ext uri="{FF2B5EF4-FFF2-40B4-BE49-F238E27FC236}">
                  <a16:creationId xmlns:a16="http://schemas.microsoft.com/office/drawing/2014/main" id="{00000000-0008-0000-0100-00005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190500</xdr:colOff>
          <xdr:row>30</xdr:row>
          <xdr:rowOff>0</xdr:rowOff>
        </xdr:to>
        <xdr:sp macro="" textlink="">
          <xdr:nvSpPr>
            <xdr:cNvPr id="76885" name="Check Box 5-1-1" hidden="1">
              <a:extLst>
                <a:ext uri="{63B3BB69-23CF-44E3-9099-C40C66FF867C}">
                  <a14:compatExt spid="_x0000_s76885"/>
                </a:ext>
                <a:ext uri="{FF2B5EF4-FFF2-40B4-BE49-F238E27FC236}">
                  <a16:creationId xmlns:a16="http://schemas.microsoft.com/office/drawing/2014/main" id="{00000000-0008-0000-0100-00005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xdr:twoCellAnchor>
    <xdr:from>
      <xdr:col>17</xdr:col>
      <xdr:colOff>0</xdr:colOff>
      <xdr:row>52</xdr:row>
      <xdr:rowOff>252412</xdr:rowOff>
    </xdr:from>
    <xdr:to>
      <xdr:col>18</xdr:col>
      <xdr:colOff>0</xdr:colOff>
      <xdr:row>53</xdr:row>
      <xdr:rowOff>195261</xdr:rowOff>
    </xdr:to>
    <xdr:sp macro="" textlink="">
      <xdr:nvSpPr>
        <xdr:cNvPr id="15" name="正方形/長方形 3b">
          <a:extLst>
            <a:ext uri="{FF2B5EF4-FFF2-40B4-BE49-F238E27FC236}">
              <a16:creationId xmlns:a16="http://schemas.microsoft.com/office/drawing/2014/main" id="{01F17C70-4B93-4332-BCF1-70A4FDB4B7EA}"/>
            </a:ext>
          </a:extLst>
        </xdr:cNvPr>
        <xdr:cNvSpPr/>
      </xdr:nvSpPr>
      <xdr:spPr>
        <a:xfrm>
          <a:off x="7386638" y="13234987"/>
          <a:ext cx="400050" cy="19526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38099</xdr:colOff>
      <xdr:row>19</xdr:row>
      <xdr:rowOff>23813</xdr:rowOff>
    </xdr:from>
    <xdr:to>
      <xdr:col>18</xdr:col>
      <xdr:colOff>38099</xdr:colOff>
      <xdr:row>20</xdr:row>
      <xdr:rowOff>23813</xdr:rowOff>
    </xdr:to>
    <xdr:sp macro="" textlink="">
      <xdr:nvSpPr>
        <xdr:cNvPr id="16" name="正方形/長方形 3">
          <a:extLst>
            <a:ext uri="{FF2B5EF4-FFF2-40B4-BE49-F238E27FC236}">
              <a16:creationId xmlns:a16="http://schemas.microsoft.com/office/drawing/2014/main" id="{AC7F21A2-7154-476B-B16A-EDEFE6175201}"/>
            </a:ext>
          </a:extLst>
        </xdr:cNvPr>
        <xdr:cNvSpPr/>
      </xdr:nvSpPr>
      <xdr:spPr>
        <a:xfrm>
          <a:off x="7424737" y="4714876"/>
          <a:ext cx="400050" cy="19526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25400</xdr:colOff>
      <xdr:row>20</xdr:row>
      <xdr:rowOff>0</xdr:rowOff>
    </xdr:from>
    <xdr:ext cx="1362074" cy="495300"/>
    <xdr:sp macro="" textlink="">
      <xdr:nvSpPr>
        <xdr:cNvPr id="17" name="テキスト ボックス 3">
          <a:extLst>
            <a:ext uri="{FF2B5EF4-FFF2-40B4-BE49-F238E27FC236}">
              <a16:creationId xmlns:a16="http://schemas.microsoft.com/office/drawing/2014/main" id="{97912217-460F-4DE0-82DF-93736D656E9F}"/>
            </a:ext>
          </a:extLst>
        </xdr:cNvPr>
        <xdr:cNvSpPr txBox="1"/>
      </xdr:nvSpPr>
      <xdr:spPr>
        <a:xfrm>
          <a:off x="25400" y="4886325"/>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　対象区分</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oneCellAnchor>
    <xdr:from>
      <xdr:col>0</xdr:col>
      <xdr:colOff>38100</xdr:colOff>
      <xdr:row>14</xdr:row>
      <xdr:rowOff>241300</xdr:rowOff>
    </xdr:from>
    <xdr:ext cx="1362074" cy="495300"/>
    <xdr:sp macro="" textlink="">
      <xdr:nvSpPr>
        <xdr:cNvPr id="18" name="テキスト ボックス 1">
          <a:extLst>
            <a:ext uri="{FF2B5EF4-FFF2-40B4-BE49-F238E27FC236}">
              <a16:creationId xmlns:a16="http://schemas.microsoft.com/office/drawing/2014/main" id="{C24E63F8-73B4-4DC5-AEFB-893821D85B5E}"/>
            </a:ext>
          </a:extLst>
        </xdr:cNvPr>
        <xdr:cNvSpPr txBox="1"/>
      </xdr:nvSpPr>
      <xdr:spPr>
        <a:xfrm>
          <a:off x="38100" y="3775075"/>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　商品タイトル</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oneCellAnchor>
  <xdr:twoCellAnchor>
    <xdr:from>
      <xdr:col>17</xdr:col>
      <xdr:colOff>0</xdr:colOff>
      <xdr:row>5</xdr:row>
      <xdr:rowOff>0</xdr:rowOff>
    </xdr:from>
    <xdr:to>
      <xdr:col>18</xdr:col>
      <xdr:colOff>0</xdr:colOff>
      <xdr:row>11</xdr:row>
      <xdr:rowOff>0</xdr:rowOff>
    </xdr:to>
    <xdr:sp macro="" textlink="">
      <xdr:nvSpPr>
        <xdr:cNvPr id="19" name="正方形/長方形 0">
          <a:extLst>
            <a:ext uri="{FF2B5EF4-FFF2-40B4-BE49-F238E27FC236}">
              <a16:creationId xmlns:a16="http://schemas.microsoft.com/office/drawing/2014/main" id="{AB72E8B6-EC18-45C2-B680-0E2DD8DB6E04}"/>
            </a:ext>
          </a:extLst>
        </xdr:cNvPr>
        <xdr:cNvSpPr/>
      </xdr:nvSpPr>
      <xdr:spPr>
        <a:xfrm>
          <a:off x="7386638" y="1262063"/>
          <a:ext cx="400050" cy="15144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25400</xdr:colOff>
      <xdr:row>17</xdr:row>
      <xdr:rowOff>222250</xdr:rowOff>
    </xdr:from>
    <xdr:ext cx="1362074" cy="495300"/>
    <xdr:sp macro="" textlink="">
      <xdr:nvSpPr>
        <xdr:cNvPr id="20" name="テキスト ボックス 1">
          <a:extLst>
            <a:ext uri="{FF2B5EF4-FFF2-40B4-BE49-F238E27FC236}">
              <a16:creationId xmlns:a16="http://schemas.microsoft.com/office/drawing/2014/main" id="{6C35C83D-5B68-4B2C-B003-3FF00651F427}"/>
            </a:ext>
          </a:extLst>
        </xdr:cNvPr>
        <xdr:cNvSpPr txBox="1"/>
      </xdr:nvSpPr>
      <xdr:spPr>
        <a:xfrm>
          <a:off x="25400" y="4465638"/>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　配送用名称</a:t>
          </a:r>
        </a:p>
      </xdr:txBody>
    </xdr:sp>
    <xdr:clientData/>
  </xdr:oneCellAnchor>
  <xdr:oneCellAnchor>
    <xdr:from>
      <xdr:col>0</xdr:col>
      <xdr:colOff>0</xdr:colOff>
      <xdr:row>82</xdr:row>
      <xdr:rowOff>47625</xdr:rowOff>
    </xdr:from>
    <xdr:ext cx="1362074" cy="495300"/>
    <xdr:sp macro="" textlink="">
      <xdr:nvSpPr>
        <xdr:cNvPr id="21" name="テキスト ボックス 22">
          <a:extLst>
            <a:ext uri="{FF2B5EF4-FFF2-40B4-BE49-F238E27FC236}">
              <a16:creationId xmlns:a16="http://schemas.microsoft.com/office/drawing/2014/main" id="{FE779C11-8EA3-47BE-8DE2-A2E9183BE246}"/>
            </a:ext>
          </a:extLst>
        </xdr:cNvPr>
        <xdr:cNvSpPr txBox="1"/>
      </xdr:nvSpPr>
      <xdr:spPr>
        <a:xfrm>
          <a:off x="0" y="20721638"/>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24</a:t>
          </a:r>
          <a:r>
            <a:rPr kumimoji="1" lang="ja-JP" altLang="en-US" sz="1100">
              <a:latin typeface="Meiryo UI" panose="020B0604030504040204" pitchFamily="50" charset="-128"/>
              <a:ea typeface="Meiryo UI" panose="020B0604030504040204" pitchFamily="50" charset="-128"/>
            </a:rPr>
            <a:t>　地場産品基準</a:t>
          </a:r>
        </a:p>
      </xdr:txBody>
    </xdr:sp>
    <xdr:clientData/>
  </xdr:oneCellAnchor>
  <xdr:oneCellAnchor>
    <xdr:from>
      <xdr:col>0</xdr:col>
      <xdr:colOff>0</xdr:colOff>
      <xdr:row>83</xdr:row>
      <xdr:rowOff>171450</xdr:rowOff>
    </xdr:from>
    <xdr:ext cx="1362074" cy="495300"/>
    <xdr:sp macro="" textlink="">
      <xdr:nvSpPr>
        <xdr:cNvPr id="22" name="テキスト ボックス 22">
          <a:extLst>
            <a:ext uri="{FF2B5EF4-FFF2-40B4-BE49-F238E27FC236}">
              <a16:creationId xmlns:a16="http://schemas.microsoft.com/office/drawing/2014/main" id="{5E1B7EA8-C103-4E14-9453-B995B1075DFA}"/>
            </a:ext>
          </a:extLst>
        </xdr:cNvPr>
        <xdr:cNvSpPr txBox="1"/>
      </xdr:nvSpPr>
      <xdr:spPr>
        <a:xfrm>
          <a:off x="0" y="21302663"/>
          <a:ext cx="13620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en-US" altLang="ja-JP" sz="1100">
              <a:latin typeface="Meiryo UI" panose="020B0604030504040204" pitchFamily="50" charset="-128"/>
              <a:ea typeface="Meiryo UI" panose="020B0604030504040204" pitchFamily="50" charset="-128"/>
            </a:rPr>
            <a:t>25</a:t>
          </a:r>
          <a:r>
            <a:rPr kumimoji="1" lang="ja-JP" altLang="en-US" sz="1100">
              <a:latin typeface="Meiryo UI" panose="020B0604030504040204" pitchFamily="50" charset="-128"/>
              <a:ea typeface="Meiryo UI" panose="020B0604030504040204" pitchFamily="50" charset="-128"/>
            </a:rPr>
            <a:t>　地場産品基準</a:t>
          </a:r>
        </a:p>
        <a:p>
          <a:r>
            <a:rPr kumimoji="1" lang="ja-JP" altLang="en-US" sz="1100">
              <a:latin typeface="Meiryo UI" panose="020B0604030504040204" pitchFamily="50" charset="-128"/>
              <a:ea typeface="Meiryo UI" panose="020B0604030504040204" pitchFamily="50" charset="-128"/>
            </a:rPr>
            <a:t>　　　説明文</a:t>
          </a:r>
        </a:p>
      </xdr:txBody>
    </xdr:sp>
    <xdr:clientData/>
  </xdr:oneCellAnchor>
  <xdr:twoCellAnchor>
    <xdr:from>
      <xdr:col>17</xdr:col>
      <xdr:colOff>0</xdr:colOff>
      <xdr:row>82</xdr:row>
      <xdr:rowOff>0</xdr:rowOff>
    </xdr:from>
    <xdr:to>
      <xdr:col>18</xdr:col>
      <xdr:colOff>0</xdr:colOff>
      <xdr:row>82</xdr:row>
      <xdr:rowOff>361950</xdr:rowOff>
    </xdr:to>
    <xdr:sp macro="" textlink="">
      <xdr:nvSpPr>
        <xdr:cNvPr id="23" name="正方形/長方形 19-1">
          <a:extLst>
            <a:ext uri="{FF2B5EF4-FFF2-40B4-BE49-F238E27FC236}">
              <a16:creationId xmlns:a16="http://schemas.microsoft.com/office/drawing/2014/main" id="{699EA263-483E-4A23-93EB-8E0D2CC05F80}"/>
            </a:ext>
          </a:extLst>
        </xdr:cNvPr>
        <xdr:cNvSpPr/>
      </xdr:nvSpPr>
      <xdr:spPr>
        <a:xfrm>
          <a:off x="7386638" y="20674013"/>
          <a:ext cx="400050" cy="3619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83</xdr:row>
      <xdr:rowOff>0</xdr:rowOff>
    </xdr:from>
    <xdr:to>
      <xdr:col>18</xdr:col>
      <xdr:colOff>0</xdr:colOff>
      <xdr:row>84</xdr:row>
      <xdr:rowOff>0</xdr:rowOff>
    </xdr:to>
    <xdr:sp macro="" textlink="">
      <xdr:nvSpPr>
        <xdr:cNvPr id="24" name="正方形/長方形 19-1">
          <a:extLst>
            <a:ext uri="{FF2B5EF4-FFF2-40B4-BE49-F238E27FC236}">
              <a16:creationId xmlns:a16="http://schemas.microsoft.com/office/drawing/2014/main" id="{4C51D996-63E0-4D30-ADA8-D161C23A3729}"/>
            </a:ext>
          </a:extLst>
        </xdr:cNvPr>
        <xdr:cNvSpPr/>
      </xdr:nvSpPr>
      <xdr:spPr>
        <a:xfrm>
          <a:off x="7386638" y="21131213"/>
          <a:ext cx="400050" cy="252412"/>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328612</xdr:colOff>
      <xdr:row>2</xdr:row>
      <xdr:rowOff>147636</xdr:rowOff>
    </xdr:from>
    <xdr:to>
      <xdr:col>15</xdr:col>
      <xdr:colOff>4763</xdr:colOff>
      <xdr:row>4</xdr:row>
      <xdr:rowOff>147636</xdr:rowOff>
    </xdr:to>
    <xdr:sp macro="" textlink="">
      <xdr:nvSpPr>
        <xdr:cNvPr id="25" name="角丸四角形 109">
          <a:extLst>
            <a:ext uri="{FF2B5EF4-FFF2-40B4-BE49-F238E27FC236}">
              <a16:creationId xmlns:a16="http://schemas.microsoft.com/office/drawing/2014/main" id="{38C625A9-61E3-4BDD-BDC6-C764CD800772}"/>
            </a:ext>
          </a:extLst>
        </xdr:cNvPr>
        <xdr:cNvSpPr/>
      </xdr:nvSpPr>
      <xdr:spPr>
        <a:xfrm>
          <a:off x="5314950" y="652461"/>
          <a:ext cx="1276351" cy="5048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200025</xdr:colOff>
      <xdr:row>16</xdr:row>
      <xdr:rowOff>209550</xdr:rowOff>
    </xdr:from>
    <xdr:to>
      <xdr:col>11</xdr:col>
      <xdr:colOff>295275</xdr:colOff>
      <xdr:row>33</xdr:row>
      <xdr:rowOff>9525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91338" y="4248150"/>
          <a:ext cx="1609725" cy="4090988"/>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28761</xdr:colOff>
      <xdr:row>3</xdr:row>
      <xdr:rowOff>83669</xdr:rowOff>
    </xdr:from>
    <xdr:to>
      <xdr:col>23</xdr:col>
      <xdr:colOff>440204</xdr:colOff>
      <xdr:row>67</xdr:row>
      <xdr:rowOff>44824</xdr:rowOff>
    </xdr:to>
    <xdr:sp macro="" textlink="">
      <xdr:nvSpPr>
        <xdr:cNvPr id="2" name="テキスト ボックス 1">
          <a:extLst>
            <a:ext uri="{FF2B5EF4-FFF2-40B4-BE49-F238E27FC236}">
              <a16:creationId xmlns:a16="http://schemas.microsoft.com/office/drawing/2014/main" id="{44E159CB-6CF9-4A80-8F30-F9D24B5C1EE0}"/>
            </a:ext>
          </a:extLst>
        </xdr:cNvPr>
        <xdr:cNvSpPr txBox="1"/>
      </xdr:nvSpPr>
      <xdr:spPr>
        <a:xfrm>
          <a:off x="219261" y="731369"/>
          <a:ext cx="15079943" cy="109339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イ（熟成肉）・・・地場産品基準第３号イに規定する、当該地方団体の属する都道府県の区域内において生産された食肉を原材料として、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当該地方団体の区域内において熟成したもの。</a:t>
          </a:r>
          <a:endPar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イ（精米）・・・地場産品基準第３号イに規定する、当該地方団体の属する都道府県の区域内において生産された玄米を原材料として、</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当該地方団体の区域内において精白したもの。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ロ（企画立案）・・・当該地方団体において製品の企画立案その他の当該製品に実質的な変更を加えるものでない工程が行なわれており、</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当該製品の製造業者により、当該製品の価値の過半が当該地方団体の区域内で生じている旨の証明がなされたもの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形状、名称その他の特徴から当該地方団体の独自の返礼品等であることが明白なものであること。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価値全体の七割以上であること。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・・・当該地方団体の区域内において提供される役務その他これに準ずるもの（宿泊（飲食を伴うものを含む。）の提供に係る役務を除く。）であって、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当該役務の主要な部分が当該地方団体に相当程度関連性のあるものであること。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（宿泊）</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・・・当該地方団体の区域内に所在する宿泊施設であって、当該地方団体の属する都道府県の区域内においてのみ宿泊施設の運営を行う者が</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運営するもの（フランチャイズチェーン等の方式により、当該地方団体の属する都道府県の区域外に所在する宿泊施設のブランド名を</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冠するものを除く。）における宿泊の提供に係る役務であること。</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７号の３イ五万以下（宿泊）・・・当該地方団体の区域内に所在する宿泊施設における宿泊の提供に係る役務であって、前号に該当しないもののうち、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当該役務の調達に要する費用の額が一夜につき一人当たり五万円を超えないもの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７号の３ロ該当地域（宿泊）・・・当該地方団体の区域内に所在する宿泊施設における宿泊の提供に係る役務であって、前号に該当しないもののうち、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特定非常災害の被害者の権利利益の保全等を図るための特別措置に関する法律（平成８年法律第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85</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特定非常災害として指定された非常災害に際し災害救助法（昭和</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22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118</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号）が適用された同法第２条第１項に規定する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災害発生市町村が属する都道府県の区域内の地方団体により提供されるもの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7</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の</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4</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（電気）</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endParaRPr lang="ja-JP" altLang="en-US" sz="1600" b="0" i="0" u="none" strike="noStrike" baseline="0">
            <a:solidFill>
              <a:srgbClr val="FF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当該都道府県及び当該市区町村の共通の返礼品等とするもの</a:t>
          </a: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当該物品を当該市区町村がそれぞれ返礼品等とするもの</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・・・震災、風水害、落雷、火災その他これらに類する災害により甚大な被害を受けたことにより、その被害を受ける前に提供していた前各号のいずれかに該当する</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前各号のいずれかに該当する返礼品等とのみ交換させるために提供するものであること。（告示第５条柱書き）（例：○○</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商品券、△△</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セット</a:t>
          </a:r>
          <a:r>
            <a:rPr kumimoji="0" lang="ja-JP" altLang="ja-JP"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前各号のいずれかに該当する返礼品等同士を組み合わせた返礼品であること。</a:t>
          </a:r>
        </a:p>
        <a:p>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omments" Target="../comments1.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107.xml" />
  <Relationship Id="rId21" Type="http://schemas.openxmlformats.org/officeDocument/2006/relationships/ctrlProp" Target="../ctrlProps/ctrlProp102.xml" />
  <Relationship Id="rId42" Type="http://schemas.openxmlformats.org/officeDocument/2006/relationships/ctrlProp" Target="../ctrlProps/ctrlProp123.xml" />
  <Relationship Id="rId47" Type="http://schemas.openxmlformats.org/officeDocument/2006/relationships/ctrlProp" Target="../ctrlProps/ctrlProp128.xml" />
  <Relationship Id="rId63" Type="http://schemas.openxmlformats.org/officeDocument/2006/relationships/ctrlProp" Target="../ctrlProps/ctrlProp144.xml" />
  <Relationship Id="rId68" Type="http://schemas.openxmlformats.org/officeDocument/2006/relationships/ctrlProp" Target="../ctrlProps/ctrlProp149.xml" />
  <Relationship Id="rId84" Type="http://schemas.openxmlformats.org/officeDocument/2006/relationships/ctrlProp" Target="../ctrlProps/ctrlProp165.xml" />
  <Relationship Id="rId89" Type="http://schemas.openxmlformats.org/officeDocument/2006/relationships/ctrlProp" Target="../ctrlProps/ctrlProp170.xml" />
  <Relationship Id="rId16" Type="http://schemas.openxmlformats.org/officeDocument/2006/relationships/ctrlProp" Target="../ctrlProps/ctrlProp97.xml" />
  <Relationship Id="rId11" Type="http://schemas.openxmlformats.org/officeDocument/2006/relationships/ctrlProp" Target="../ctrlProps/ctrlProp92.xml" />
  <Relationship Id="rId32" Type="http://schemas.openxmlformats.org/officeDocument/2006/relationships/ctrlProp" Target="../ctrlProps/ctrlProp113.xml" />
  <Relationship Id="rId37" Type="http://schemas.openxmlformats.org/officeDocument/2006/relationships/ctrlProp" Target="../ctrlProps/ctrlProp118.xml" />
  <Relationship Id="rId53" Type="http://schemas.openxmlformats.org/officeDocument/2006/relationships/ctrlProp" Target="../ctrlProps/ctrlProp134.xml" />
  <Relationship Id="rId58" Type="http://schemas.openxmlformats.org/officeDocument/2006/relationships/ctrlProp" Target="../ctrlProps/ctrlProp139.xml" />
  <Relationship Id="rId74" Type="http://schemas.openxmlformats.org/officeDocument/2006/relationships/ctrlProp" Target="../ctrlProps/ctrlProp155.xml" />
  <Relationship Id="rId79" Type="http://schemas.openxmlformats.org/officeDocument/2006/relationships/ctrlProp" Target="../ctrlProps/ctrlProp160.xml" />
  <Relationship Id="rId5" Type="http://schemas.openxmlformats.org/officeDocument/2006/relationships/ctrlProp" Target="../ctrlProps/ctrlProp86.xml" />
  <Relationship Id="rId90" Type="http://schemas.openxmlformats.org/officeDocument/2006/relationships/comments" Target="../comments2.xml" />
  <Relationship Id="rId14" Type="http://schemas.openxmlformats.org/officeDocument/2006/relationships/ctrlProp" Target="../ctrlProps/ctrlProp95.xml" />
  <Relationship Id="rId22" Type="http://schemas.openxmlformats.org/officeDocument/2006/relationships/ctrlProp" Target="../ctrlProps/ctrlProp103.xml" />
  <Relationship Id="rId27" Type="http://schemas.openxmlformats.org/officeDocument/2006/relationships/ctrlProp" Target="../ctrlProps/ctrlProp108.xml" />
  <Relationship Id="rId30" Type="http://schemas.openxmlformats.org/officeDocument/2006/relationships/ctrlProp" Target="../ctrlProps/ctrlProp111.xml" />
  <Relationship Id="rId35" Type="http://schemas.openxmlformats.org/officeDocument/2006/relationships/ctrlProp" Target="../ctrlProps/ctrlProp116.xml" />
  <Relationship Id="rId43" Type="http://schemas.openxmlformats.org/officeDocument/2006/relationships/ctrlProp" Target="../ctrlProps/ctrlProp124.xml" />
  <Relationship Id="rId48" Type="http://schemas.openxmlformats.org/officeDocument/2006/relationships/ctrlProp" Target="../ctrlProps/ctrlProp129.xml" />
  <Relationship Id="rId56" Type="http://schemas.openxmlformats.org/officeDocument/2006/relationships/ctrlProp" Target="../ctrlProps/ctrlProp137.xml" />
  <Relationship Id="rId64" Type="http://schemas.openxmlformats.org/officeDocument/2006/relationships/ctrlProp" Target="../ctrlProps/ctrlProp145.xml" />
  <Relationship Id="rId69" Type="http://schemas.openxmlformats.org/officeDocument/2006/relationships/ctrlProp" Target="../ctrlProps/ctrlProp150.xml" />
  <Relationship Id="rId77" Type="http://schemas.openxmlformats.org/officeDocument/2006/relationships/ctrlProp" Target="../ctrlProps/ctrlProp158.xml" />
  <Relationship Id="rId8" Type="http://schemas.openxmlformats.org/officeDocument/2006/relationships/ctrlProp" Target="../ctrlProps/ctrlProp89.xml" />
  <Relationship Id="rId51" Type="http://schemas.openxmlformats.org/officeDocument/2006/relationships/ctrlProp" Target="../ctrlProps/ctrlProp132.xml" />
  <Relationship Id="rId72" Type="http://schemas.openxmlformats.org/officeDocument/2006/relationships/ctrlProp" Target="../ctrlProps/ctrlProp153.xml" />
  <Relationship Id="rId80" Type="http://schemas.openxmlformats.org/officeDocument/2006/relationships/ctrlProp" Target="../ctrlProps/ctrlProp161.xml" />
  <Relationship Id="rId85" Type="http://schemas.openxmlformats.org/officeDocument/2006/relationships/ctrlProp" Target="../ctrlProps/ctrlProp166.xml" />
  <Relationship Id="rId3" Type="http://schemas.openxmlformats.org/officeDocument/2006/relationships/drawing" Target="../drawings/drawing2.xml" />
  <Relationship Id="rId12" Type="http://schemas.openxmlformats.org/officeDocument/2006/relationships/ctrlProp" Target="../ctrlProps/ctrlProp93.xml" />
  <Relationship Id="rId17" Type="http://schemas.openxmlformats.org/officeDocument/2006/relationships/ctrlProp" Target="../ctrlProps/ctrlProp98.xml" />
  <Relationship Id="rId25" Type="http://schemas.openxmlformats.org/officeDocument/2006/relationships/ctrlProp" Target="../ctrlProps/ctrlProp106.xml" />
  <Relationship Id="rId33" Type="http://schemas.openxmlformats.org/officeDocument/2006/relationships/ctrlProp" Target="../ctrlProps/ctrlProp114.xml" />
  <Relationship Id="rId38" Type="http://schemas.openxmlformats.org/officeDocument/2006/relationships/ctrlProp" Target="../ctrlProps/ctrlProp119.xml" />
  <Relationship Id="rId46" Type="http://schemas.openxmlformats.org/officeDocument/2006/relationships/ctrlProp" Target="../ctrlProps/ctrlProp127.xml" />
  <Relationship Id="rId59" Type="http://schemas.openxmlformats.org/officeDocument/2006/relationships/ctrlProp" Target="../ctrlProps/ctrlProp140.xml" />
  <Relationship Id="rId67" Type="http://schemas.openxmlformats.org/officeDocument/2006/relationships/ctrlProp" Target="../ctrlProps/ctrlProp148.xml" />
  <Relationship Id="rId20" Type="http://schemas.openxmlformats.org/officeDocument/2006/relationships/ctrlProp" Target="../ctrlProps/ctrlProp101.xml" />
  <Relationship Id="rId41" Type="http://schemas.openxmlformats.org/officeDocument/2006/relationships/ctrlProp" Target="../ctrlProps/ctrlProp122.xml" />
  <Relationship Id="rId54" Type="http://schemas.openxmlformats.org/officeDocument/2006/relationships/ctrlProp" Target="../ctrlProps/ctrlProp135.xml" />
  <Relationship Id="rId62" Type="http://schemas.openxmlformats.org/officeDocument/2006/relationships/ctrlProp" Target="../ctrlProps/ctrlProp143.xml" />
  <Relationship Id="rId70" Type="http://schemas.openxmlformats.org/officeDocument/2006/relationships/ctrlProp" Target="../ctrlProps/ctrlProp151.xml" />
  <Relationship Id="rId75" Type="http://schemas.openxmlformats.org/officeDocument/2006/relationships/ctrlProp" Target="../ctrlProps/ctrlProp156.xml" />
  <Relationship Id="rId83" Type="http://schemas.openxmlformats.org/officeDocument/2006/relationships/ctrlProp" Target="../ctrlProps/ctrlProp164.xml" />
  <Relationship Id="rId88" Type="http://schemas.openxmlformats.org/officeDocument/2006/relationships/ctrlProp" Target="../ctrlProps/ctrlProp169.xml" />
  <Relationship Id="rId1" Type="http://schemas.openxmlformats.org/officeDocument/2006/relationships/hyperlink" Target="http://www.xxxxxxxx.ne.jp/" TargetMode="External" />
  <Relationship Id="rId6" Type="http://schemas.openxmlformats.org/officeDocument/2006/relationships/ctrlProp" Target="../ctrlProps/ctrlProp87.xml" />
  <Relationship Id="rId15" Type="http://schemas.openxmlformats.org/officeDocument/2006/relationships/ctrlProp" Target="../ctrlProps/ctrlProp96.xml" />
  <Relationship Id="rId23" Type="http://schemas.openxmlformats.org/officeDocument/2006/relationships/ctrlProp" Target="../ctrlProps/ctrlProp104.xml" />
  <Relationship Id="rId28" Type="http://schemas.openxmlformats.org/officeDocument/2006/relationships/ctrlProp" Target="../ctrlProps/ctrlProp109.xml" />
  <Relationship Id="rId36" Type="http://schemas.openxmlformats.org/officeDocument/2006/relationships/ctrlProp" Target="../ctrlProps/ctrlProp117.xml" />
  <Relationship Id="rId49" Type="http://schemas.openxmlformats.org/officeDocument/2006/relationships/ctrlProp" Target="../ctrlProps/ctrlProp130.xml" />
  <Relationship Id="rId57" Type="http://schemas.openxmlformats.org/officeDocument/2006/relationships/ctrlProp" Target="../ctrlProps/ctrlProp138.xml" />
  <Relationship Id="rId10" Type="http://schemas.openxmlformats.org/officeDocument/2006/relationships/ctrlProp" Target="../ctrlProps/ctrlProp91.xml" />
  <Relationship Id="rId31" Type="http://schemas.openxmlformats.org/officeDocument/2006/relationships/ctrlProp" Target="../ctrlProps/ctrlProp112.xml" />
  <Relationship Id="rId44" Type="http://schemas.openxmlformats.org/officeDocument/2006/relationships/ctrlProp" Target="../ctrlProps/ctrlProp125.xml" />
  <Relationship Id="rId52" Type="http://schemas.openxmlformats.org/officeDocument/2006/relationships/ctrlProp" Target="../ctrlProps/ctrlProp133.xml" />
  <Relationship Id="rId60" Type="http://schemas.openxmlformats.org/officeDocument/2006/relationships/ctrlProp" Target="../ctrlProps/ctrlProp141.xml" />
  <Relationship Id="rId65" Type="http://schemas.openxmlformats.org/officeDocument/2006/relationships/ctrlProp" Target="../ctrlProps/ctrlProp146.xml" />
  <Relationship Id="rId73" Type="http://schemas.openxmlformats.org/officeDocument/2006/relationships/ctrlProp" Target="../ctrlProps/ctrlProp154.xml" />
  <Relationship Id="rId78" Type="http://schemas.openxmlformats.org/officeDocument/2006/relationships/ctrlProp" Target="../ctrlProps/ctrlProp159.xml" />
  <Relationship Id="rId81" Type="http://schemas.openxmlformats.org/officeDocument/2006/relationships/ctrlProp" Target="../ctrlProps/ctrlProp162.xml" />
  <Relationship Id="rId86" Type="http://schemas.openxmlformats.org/officeDocument/2006/relationships/ctrlProp" Target="../ctrlProps/ctrlProp167.xml" />
  <Relationship Id="rId4" Type="http://schemas.openxmlformats.org/officeDocument/2006/relationships/vmlDrawing" Target="../drawings/vmlDrawing2.vml" />
  <Relationship Id="rId9" Type="http://schemas.openxmlformats.org/officeDocument/2006/relationships/ctrlProp" Target="../ctrlProps/ctrlProp90.xml" />
  <Relationship Id="rId13" Type="http://schemas.openxmlformats.org/officeDocument/2006/relationships/ctrlProp" Target="../ctrlProps/ctrlProp94.xml" />
  <Relationship Id="rId18" Type="http://schemas.openxmlformats.org/officeDocument/2006/relationships/ctrlProp" Target="../ctrlProps/ctrlProp99.xml" />
  <Relationship Id="rId39" Type="http://schemas.openxmlformats.org/officeDocument/2006/relationships/ctrlProp" Target="../ctrlProps/ctrlProp120.xml" />
  <Relationship Id="rId34" Type="http://schemas.openxmlformats.org/officeDocument/2006/relationships/ctrlProp" Target="../ctrlProps/ctrlProp115.xml" />
  <Relationship Id="rId50" Type="http://schemas.openxmlformats.org/officeDocument/2006/relationships/ctrlProp" Target="../ctrlProps/ctrlProp131.xml" />
  <Relationship Id="rId55" Type="http://schemas.openxmlformats.org/officeDocument/2006/relationships/ctrlProp" Target="../ctrlProps/ctrlProp136.xml" />
  <Relationship Id="rId76" Type="http://schemas.openxmlformats.org/officeDocument/2006/relationships/ctrlProp" Target="../ctrlProps/ctrlProp157.xml" />
  <Relationship Id="rId7" Type="http://schemas.openxmlformats.org/officeDocument/2006/relationships/ctrlProp" Target="../ctrlProps/ctrlProp88.xml" />
  <Relationship Id="rId71" Type="http://schemas.openxmlformats.org/officeDocument/2006/relationships/ctrlProp" Target="../ctrlProps/ctrlProp152.xml" />
  <Relationship Id="rId29" Type="http://schemas.openxmlformats.org/officeDocument/2006/relationships/ctrlProp" Target="../ctrlProps/ctrlProp110.xml" />
  <Relationship Id="rId24" Type="http://schemas.openxmlformats.org/officeDocument/2006/relationships/ctrlProp" Target="../ctrlProps/ctrlProp105.xml" />
  <Relationship Id="rId40" Type="http://schemas.openxmlformats.org/officeDocument/2006/relationships/ctrlProp" Target="../ctrlProps/ctrlProp121.xml" />
  <Relationship Id="rId45" Type="http://schemas.openxmlformats.org/officeDocument/2006/relationships/ctrlProp" Target="../ctrlProps/ctrlProp126.xml" />
  <Relationship Id="rId66" Type="http://schemas.openxmlformats.org/officeDocument/2006/relationships/ctrlProp" Target="../ctrlProps/ctrlProp147.xml" />
  <Relationship Id="rId87" Type="http://schemas.openxmlformats.org/officeDocument/2006/relationships/ctrlProp" Target="../ctrlProps/ctrlProp168.xml" />
  <Relationship Id="rId61" Type="http://schemas.openxmlformats.org/officeDocument/2006/relationships/ctrlProp" Target="../ctrlProps/ctrlProp142.xml" />
  <Relationship Id="rId82" Type="http://schemas.openxmlformats.org/officeDocument/2006/relationships/ctrlProp" Target="../ctrlProps/ctrlProp163.xml" />
  <Relationship Id="rId19" Type="http://schemas.openxmlformats.org/officeDocument/2006/relationships/ctrlProp" Target="../ctrlProps/ctrlProp10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D172"/>
  <sheetViews>
    <sheetView tabSelected="1" view="pageBreakPreview" zoomScaleNormal="100" zoomScaleSheetLayoutView="100" workbookViewId="0"/>
  </sheetViews>
  <sheetFormatPr defaultColWidth="5.59765625" defaultRowHeight="20.100000000000001" customHeight="1"/>
  <cols>
    <col min="1" max="1" width="5.59765625" style="1"/>
    <col min="2" max="2" width="6.59765625" style="1" customWidth="1"/>
    <col min="3" max="3" width="5.59765625" style="1"/>
    <col min="4" max="4" width="8.73046875" style="1" bestFit="1" customWidth="1"/>
    <col min="5" max="6" width="5.59765625" style="1"/>
    <col min="7" max="8" width="6.86328125" style="1" bestFit="1" customWidth="1"/>
    <col min="9" max="9" width="5.59765625" style="1"/>
    <col min="10" max="10" width="7.1328125" style="1" bestFit="1" customWidth="1"/>
    <col min="11" max="16" width="5.59765625" style="1"/>
    <col min="17" max="17" width="5.59765625" style="31" customWidth="1"/>
    <col min="18" max="18" width="5.59765625" style="16" customWidth="1"/>
    <col min="19" max="26" width="5.59765625" style="16"/>
    <col min="27" max="28" width="5.59765625" style="16" customWidth="1"/>
    <col min="29" max="29" width="5.59765625" style="16"/>
    <col min="30" max="16384" width="5.59765625" style="1"/>
  </cols>
  <sheetData>
    <row r="1" spans="1:20" ht="20.100000000000001" customHeight="1">
      <c r="A1" s="55" t="s">
        <v>74</v>
      </c>
      <c r="B1" s="17"/>
      <c r="C1" s="17"/>
      <c r="D1" s="17"/>
      <c r="E1" s="17"/>
      <c r="F1" s="17"/>
      <c r="G1" s="17"/>
      <c r="H1" s="17"/>
      <c r="I1" s="17"/>
      <c r="J1" s="17"/>
      <c r="K1" s="17"/>
      <c r="L1" s="40" t="str">
        <f>IF(M1="","*入力してください*","")</f>
        <v/>
      </c>
      <c r="M1" s="223" t="s">
        <v>138</v>
      </c>
      <c r="N1" s="224"/>
      <c r="O1" s="224"/>
      <c r="P1" s="224"/>
      <c r="Q1" s="29"/>
      <c r="R1" s="28"/>
    </row>
    <row r="2" spans="1:20" ht="20.100000000000001" customHeight="1">
      <c r="A2" s="253"/>
      <c r="B2" s="253"/>
      <c r="C2" s="17"/>
      <c r="D2" s="17"/>
      <c r="E2" s="17"/>
      <c r="F2" s="17"/>
      <c r="G2" s="17"/>
      <c r="H2" s="17"/>
      <c r="I2" s="17"/>
      <c r="J2" s="17"/>
      <c r="K2" s="17" t="s">
        <v>10</v>
      </c>
      <c r="L2" s="17"/>
      <c r="M2" s="17"/>
      <c r="N2" s="252"/>
      <c r="O2" s="252"/>
      <c r="P2" s="17" t="s">
        <v>9</v>
      </c>
      <c r="Q2" s="29"/>
      <c r="R2" s="28"/>
    </row>
    <row r="3" spans="1:20" ht="20.100000000000001" customHeight="1">
      <c r="A3" s="225" t="s">
        <v>0</v>
      </c>
      <c r="B3" s="225"/>
      <c r="C3" s="225"/>
      <c r="D3" s="225"/>
      <c r="E3" s="225"/>
      <c r="F3" s="225"/>
      <c r="G3" s="225"/>
      <c r="H3" s="225"/>
      <c r="I3" s="225"/>
      <c r="J3" s="225"/>
      <c r="K3" s="225"/>
      <c r="L3" s="225"/>
      <c r="M3" s="225"/>
      <c r="N3" s="225"/>
      <c r="O3" s="225"/>
      <c r="P3" s="225"/>
      <c r="Q3" s="29"/>
      <c r="R3" s="28"/>
    </row>
    <row r="4" spans="1:20" ht="20.100000000000001" customHeight="1">
      <c r="A4" s="17"/>
      <c r="B4" s="17"/>
      <c r="C4" s="17"/>
      <c r="D4" s="17"/>
      <c r="E4" s="17"/>
      <c r="F4" s="17"/>
      <c r="G4" s="17"/>
      <c r="H4" s="17"/>
      <c r="I4" s="17"/>
      <c r="J4" s="17"/>
      <c r="K4" s="17"/>
      <c r="L4" s="17"/>
      <c r="M4" s="17"/>
      <c r="N4" s="17"/>
      <c r="O4" s="17"/>
      <c r="P4" s="17"/>
      <c r="Q4" s="29"/>
      <c r="R4" s="28"/>
    </row>
    <row r="5" spans="1:20" ht="20.100000000000001" customHeight="1">
      <c r="A5" s="17" t="s">
        <v>1</v>
      </c>
      <c r="B5" s="17"/>
      <c r="C5" s="17"/>
      <c r="D5" s="17"/>
      <c r="E5" s="17"/>
      <c r="F5" s="17"/>
      <c r="G5" s="17"/>
      <c r="H5" s="17"/>
      <c r="I5" s="17"/>
      <c r="J5" s="17"/>
      <c r="K5" s="17"/>
      <c r="L5" s="17"/>
      <c r="M5" s="17"/>
      <c r="N5" s="17"/>
      <c r="O5" s="17"/>
      <c r="P5" s="17"/>
      <c r="Q5" s="29"/>
      <c r="R5" s="28"/>
    </row>
    <row r="6" spans="1:20" ht="20.100000000000001" customHeight="1">
      <c r="A6" s="17"/>
      <c r="B6" s="17"/>
      <c r="C6" s="17"/>
      <c r="D6" s="17"/>
      <c r="E6" s="17"/>
      <c r="F6" s="17"/>
      <c r="G6" s="17"/>
      <c r="H6" s="17"/>
      <c r="I6" s="17"/>
      <c r="J6" s="17"/>
      <c r="K6" s="39" t="str">
        <f>IF(R6=FALSE,"*入力してください*","")</f>
        <v>*入力してください*</v>
      </c>
      <c r="L6" s="17"/>
      <c r="M6" s="17"/>
      <c r="N6" s="17"/>
      <c r="O6" s="17"/>
      <c r="P6" s="17"/>
      <c r="Q6" s="29"/>
      <c r="R6" s="16" t="b">
        <f>AND(R7:R11)</f>
        <v>0</v>
      </c>
    </row>
    <row r="7" spans="1:20" ht="20.100000000000001" customHeight="1">
      <c r="A7" s="17"/>
      <c r="B7" s="17"/>
      <c r="C7" s="17"/>
      <c r="D7" s="17"/>
      <c r="E7" s="17"/>
      <c r="F7" s="17"/>
      <c r="G7" s="17"/>
      <c r="H7" s="17"/>
      <c r="I7" s="17" t="s">
        <v>108</v>
      </c>
      <c r="J7" s="17"/>
      <c r="K7" s="179"/>
      <c r="L7" s="179"/>
      <c r="M7" s="179"/>
      <c r="N7" s="179"/>
      <c r="O7" s="179"/>
      <c r="P7" s="179"/>
      <c r="Q7" s="29"/>
      <c r="R7" s="16" t="b">
        <f>IF(K7="",FALSE,TRUE)</f>
        <v>0</v>
      </c>
    </row>
    <row r="8" spans="1:20" ht="20.100000000000001" customHeight="1">
      <c r="A8" s="17"/>
      <c r="B8" s="17"/>
      <c r="C8" s="17"/>
      <c r="D8" s="17"/>
      <c r="E8" s="17"/>
      <c r="F8" s="17"/>
      <c r="G8" s="17"/>
      <c r="H8" s="17"/>
      <c r="I8" s="17" t="s">
        <v>3</v>
      </c>
      <c r="J8" s="17"/>
      <c r="K8" s="179"/>
      <c r="L8" s="179"/>
      <c r="M8" s="179"/>
      <c r="N8" s="179"/>
      <c r="O8" s="179"/>
      <c r="P8" s="179"/>
      <c r="Q8" s="29"/>
      <c r="R8" s="16" t="b">
        <f>IF(K8="",FALSE,TRUE)</f>
        <v>0</v>
      </c>
    </row>
    <row r="9" spans="1:20" ht="20.100000000000001" customHeight="1">
      <c r="A9" s="17"/>
      <c r="B9" s="17"/>
      <c r="C9" s="17"/>
      <c r="D9" s="17"/>
      <c r="E9" s="17"/>
      <c r="F9" s="17"/>
      <c r="G9" s="17"/>
      <c r="H9" s="17"/>
      <c r="I9" s="17" t="s">
        <v>4</v>
      </c>
      <c r="J9" s="17"/>
      <c r="K9" s="179"/>
      <c r="L9" s="179"/>
      <c r="M9" s="179"/>
      <c r="N9" s="179"/>
      <c r="O9" s="18"/>
      <c r="P9" s="18"/>
      <c r="Q9" s="29"/>
      <c r="R9" s="16" t="b">
        <f>IF(K9="",FALSE,TRUE)</f>
        <v>0</v>
      </c>
    </row>
    <row r="10" spans="1:20" ht="20.100000000000001" customHeight="1">
      <c r="A10" s="17"/>
      <c r="B10" s="17"/>
      <c r="C10" s="17"/>
      <c r="D10" s="17"/>
      <c r="E10" s="17"/>
      <c r="F10" s="17"/>
      <c r="G10" s="17"/>
      <c r="H10" s="17"/>
      <c r="I10" s="17" t="s">
        <v>5</v>
      </c>
      <c r="J10" s="17"/>
      <c r="K10" s="179"/>
      <c r="L10" s="179"/>
      <c r="M10" s="179"/>
      <c r="N10" s="179"/>
      <c r="O10" s="179"/>
      <c r="P10" s="179"/>
      <c r="Q10" s="29"/>
      <c r="R10" s="16" t="b">
        <f>IF(K10="",FALSE,TRUE)</f>
        <v>0</v>
      </c>
    </row>
    <row r="11" spans="1:20" ht="20.100000000000001" customHeight="1" thickBot="1">
      <c r="A11" s="17"/>
      <c r="B11" s="17"/>
      <c r="C11" s="17"/>
      <c r="D11" s="17"/>
      <c r="E11" s="17"/>
      <c r="F11" s="17"/>
      <c r="G11" s="17"/>
      <c r="H11" s="17"/>
      <c r="I11" s="17" t="s">
        <v>6</v>
      </c>
      <c r="J11" s="17"/>
      <c r="K11" s="179"/>
      <c r="L11" s="179"/>
      <c r="M11" s="179"/>
      <c r="N11" s="179"/>
      <c r="O11" s="179"/>
      <c r="P11" s="179"/>
      <c r="Q11" s="29"/>
      <c r="R11" s="16" t="b">
        <f>IF(K11="",FALSE,TRUE)</f>
        <v>0</v>
      </c>
    </row>
    <row r="12" spans="1:20" ht="20.100000000000001" customHeight="1" thickBot="1">
      <c r="A12" s="231" t="s">
        <v>139</v>
      </c>
      <c r="B12" s="232"/>
      <c r="C12" s="232"/>
      <c r="D12" s="232"/>
      <c r="E12" s="233"/>
      <c r="F12" s="17"/>
      <c r="G12" s="17"/>
      <c r="H12" s="17"/>
      <c r="I12" s="17"/>
      <c r="J12" s="17"/>
      <c r="K12" s="17"/>
      <c r="L12" s="17"/>
      <c r="M12" s="17"/>
      <c r="N12" s="17"/>
      <c r="O12" s="17"/>
      <c r="P12" s="17"/>
      <c r="Q12" s="29"/>
      <c r="R12" s="28"/>
    </row>
    <row r="13" spans="1:20" ht="20.100000000000001" customHeight="1">
      <c r="A13" s="180" t="s">
        <v>24</v>
      </c>
      <c r="B13" s="180"/>
      <c r="C13" s="180"/>
      <c r="D13" s="180"/>
      <c r="E13" s="180"/>
      <c r="F13" s="180"/>
      <c r="G13" s="180"/>
      <c r="H13" s="180"/>
      <c r="I13" s="180"/>
      <c r="J13" s="180"/>
      <c r="K13" s="180"/>
      <c r="L13" s="180"/>
      <c r="M13" s="180"/>
      <c r="N13" s="180"/>
      <c r="O13" s="180"/>
      <c r="P13" s="180"/>
      <c r="Q13" s="29"/>
      <c r="R13" s="28"/>
      <c r="T13" s="16" t="e">
        <f>I29/D21/10</f>
        <v>#DIV/0!</v>
      </c>
    </row>
    <row r="14" spans="1:20" ht="20.100000000000001" customHeight="1">
      <c r="A14" s="180"/>
      <c r="B14" s="180"/>
      <c r="C14" s="180"/>
      <c r="D14" s="180"/>
      <c r="E14" s="180"/>
      <c r="F14" s="180"/>
      <c r="G14" s="180"/>
      <c r="H14" s="180"/>
      <c r="I14" s="180"/>
      <c r="J14" s="180"/>
      <c r="K14" s="180"/>
      <c r="L14" s="180"/>
      <c r="M14" s="180"/>
      <c r="N14" s="180"/>
      <c r="O14" s="180"/>
      <c r="P14" s="180"/>
      <c r="Q14" s="29"/>
      <c r="R14" s="28"/>
    </row>
    <row r="15" spans="1:20" ht="20.100000000000001" customHeight="1">
      <c r="A15" s="181"/>
      <c r="B15" s="181"/>
      <c r="C15" s="181"/>
      <c r="D15" s="181"/>
      <c r="E15" s="181"/>
      <c r="F15" s="181"/>
      <c r="G15" s="181"/>
      <c r="H15" s="181"/>
      <c r="I15" s="181"/>
      <c r="J15" s="181"/>
      <c r="K15" s="181"/>
      <c r="L15" s="181"/>
      <c r="M15" s="181"/>
      <c r="N15" s="181"/>
      <c r="O15" s="181"/>
      <c r="P15" s="181"/>
      <c r="Q15" s="29"/>
      <c r="R15" s="44"/>
    </row>
    <row r="16" spans="1:20" ht="18" customHeight="1">
      <c r="A16" s="182" t="str">
        <f>IF(R16=0,"*入力してください*","")</f>
        <v>*入力してください*</v>
      </c>
      <c r="B16" s="183"/>
      <c r="C16" s="184"/>
      <c r="D16" s="185"/>
      <c r="E16" s="186"/>
      <c r="F16" s="186"/>
      <c r="G16" s="186"/>
      <c r="H16" s="186"/>
      <c r="I16" s="186"/>
      <c r="J16" s="186"/>
      <c r="K16" s="186"/>
      <c r="L16" s="186"/>
      <c r="M16" s="186"/>
      <c r="N16" s="186"/>
      <c r="O16" s="186"/>
      <c r="P16" s="187"/>
      <c r="Q16" s="30" t="s">
        <v>33</v>
      </c>
      <c r="R16" s="27">
        <f>LEN(D16)</f>
        <v>0</v>
      </c>
    </row>
    <row r="17" spans="1:29" ht="18" customHeight="1">
      <c r="A17" s="191"/>
      <c r="B17" s="192"/>
      <c r="C17" s="193"/>
      <c r="D17" s="188"/>
      <c r="E17" s="189"/>
      <c r="F17" s="189"/>
      <c r="G17" s="189"/>
      <c r="H17" s="189"/>
      <c r="I17" s="189"/>
      <c r="J17" s="189"/>
      <c r="K17" s="189"/>
      <c r="L17" s="189"/>
      <c r="M17" s="189"/>
      <c r="N17" s="189"/>
      <c r="O17" s="189"/>
      <c r="P17" s="190"/>
      <c r="Q17" s="29"/>
      <c r="R17" s="28"/>
      <c r="S17" s="16" t="s">
        <v>73</v>
      </c>
      <c r="T17" s="16" t="s">
        <v>62</v>
      </c>
      <c r="U17" s="16" t="s">
        <v>76</v>
      </c>
    </row>
    <row r="18" spans="1:29" ht="20.100000000000001" customHeight="1">
      <c r="A18" s="234" t="s">
        <v>109</v>
      </c>
      <c r="B18" s="235"/>
      <c r="C18" s="236"/>
      <c r="D18" s="243"/>
      <c r="E18" s="244"/>
      <c r="F18" s="244"/>
      <c r="G18" s="244"/>
      <c r="H18" s="244"/>
      <c r="I18" s="244"/>
      <c r="J18" s="244"/>
      <c r="K18" s="244"/>
      <c r="L18" s="244"/>
      <c r="M18" s="244"/>
      <c r="N18" s="244"/>
      <c r="O18" s="244"/>
      <c r="P18" s="245"/>
      <c r="Q18" s="30" t="s">
        <v>33</v>
      </c>
      <c r="R18" s="27">
        <f>LEN(D18)</f>
        <v>0</v>
      </c>
      <c r="S18" s="16" t="s">
        <v>63</v>
      </c>
      <c r="T18" s="16" t="s">
        <v>63</v>
      </c>
      <c r="U18" s="16" t="s">
        <v>63</v>
      </c>
    </row>
    <row r="19" spans="1:29" ht="15.6" customHeight="1">
      <c r="A19" s="246" t="str">
        <f>IF(R19=0,"*入力してください*","")</f>
        <v>*入力してください*</v>
      </c>
      <c r="B19" s="247"/>
      <c r="C19" s="248"/>
      <c r="D19" s="237"/>
      <c r="E19" s="238"/>
      <c r="F19" s="238"/>
      <c r="G19" s="238"/>
      <c r="H19" s="238"/>
      <c r="I19" s="238"/>
      <c r="J19" s="238"/>
      <c r="K19" s="238"/>
      <c r="L19" s="238"/>
      <c r="M19" s="238"/>
      <c r="N19" s="238"/>
      <c r="O19" s="238"/>
      <c r="P19" s="239"/>
      <c r="Q19" s="30" t="s">
        <v>33</v>
      </c>
      <c r="R19" s="27">
        <f>LEN(D19)</f>
        <v>0</v>
      </c>
      <c r="S19" s="16">
        <f>ROUNDUP(T19/2,0)*2</f>
        <v>0</v>
      </c>
      <c r="T19" s="16">
        <f>ROUNDUP(I29/270,0)</f>
        <v>0</v>
      </c>
      <c r="U19" s="16">
        <f>ROUNDUP(T19/10,0)*10</f>
        <v>0</v>
      </c>
    </row>
    <row r="20" spans="1:29" ht="15.6" customHeight="1">
      <c r="A20" s="249"/>
      <c r="B20" s="250"/>
      <c r="C20" s="251"/>
      <c r="D20" s="240"/>
      <c r="E20" s="241"/>
      <c r="F20" s="241"/>
      <c r="G20" s="241"/>
      <c r="H20" s="241"/>
      <c r="I20" s="241"/>
      <c r="J20" s="241"/>
      <c r="K20" s="241"/>
      <c r="L20" s="241"/>
      <c r="M20" s="241"/>
      <c r="N20" s="241"/>
      <c r="O20" s="241"/>
      <c r="P20" s="242"/>
      <c r="Q20" s="29"/>
      <c r="R20" s="15" t="b">
        <v>0</v>
      </c>
      <c r="T20" s="58">
        <f>IF(OR(AND(R20=TRUE,N22=""),AND(R20&lt;&gt;TRUE,N22&lt;&gt;"")),"Err",0)</f>
        <v>0</v>
      </c>
      <c r="W20" s="254" t="s">
        <v>60</v>
      </c>
      <c r="X20" s="254"/>
      <c r="Y20" s="254"/>
      <c r="Z20" s="254" t="s">
        <v>59</v>
      </c>
      <c r="AA20" s="254"/>
      <c r="AB20" s="254"/>
    </row>
    <row r="21" spans="1:29" ht="20.100000000000001" customHeight="1" thickBot="1">
      <c r="A21" s="226" t="str">
        <f>IF(AND(D21=0,E22=0),"*入力してください*","")</f>
        <v>*入力してください*</v>
      </c>
      <c r="B21" s="227"/>
      <c r="C21" s="227"/>
      <c r="D21" s="228">
        <f>T19</f>
        <v>0</v>
      </c>
      <c r="E21" s="229"/>
      <c r="F21" s="118" t="s">
        <v>7</v>
      </c>
      <c r="G21" s="119"/>
      <c r="H21" s="26" t="s">
        <v>8</v>
      </c>
      <c r="I21" s="230"/>
      <c r="J21" s="230"/>
      <c r="K21" s="17" t="s">
        <v>17</v>
      </c>
      <c r="L21" s="17"/>
      <c r="M21" s="17"/>
      <c r="N21" s="17"/>
      <c r="O21" s="17"/>
      <c r="P21" s="24"/>
      <c r="Q21" s="121" t="s">
        <v>125</v>
      </c>
      <c r="R21" s="28"/>
      <c r="T21" s="16" t="str">
        <f>IF($R$30=1,"佐川",IF($R$30=2,"ヤマト",IF($R$30=3,"ゆうパック","-")))</f>
        <v>-</v>
      </c>
      <c r="U21" s="49" t="e">
        <f>VLOOKUP($T$21,$V$22:$AB$24,4,FALSE)</f>
        <v>#N/A</v>
      </c>
      <c r="V21" s="49" t="e">
        <f>IF(#REF!=TRUE,VLOOKUP($T$21,$V$22:$AB$24,7,FALSE),0)</f>
        <v>#REF!</v>
      </c>
      <c r="W21" s="78" t="s">
        <v>51</v>
      </c>
      <c r="X21" s="78" t="s">
        <v>52</v>
      </c>
      <c r="Y21" s="78" t="s">
        <v>61</v>
      </c>
      <c r="Z21" s="78" t="s">
        <v>51</v>
      </c>
      <c r="AA21" s="78" t="s">
        <v>52</v>
      </c>
      <c r="AB21" s="78" t="s">
        <v>61</v>
      </c>
    </row>
    <row r="22" spans="1:29" ht="19.5" customHeight="1">
      <c r="A22" s="191"/>
      <c r="B22" s="192"/>
      <c r="C22" s="193"/>
      <c r="D22" s="120" t="s">
        <v>130</v>
      </c>
      <c r="E22" s="209"/>
      <c r="F22" s="209"/>
      <c r="G22" s="210" t="s">
        <v>126</v>
      </c>
      <c r="H22" s="210"/>
      <c r="I22" s="210"/>
      <c r="J22" s="210"/>
      <c r="K22" s="210"/>
      <c r="L22" s="210"/>
      <c r="M22" s="210"/>
      <c r="N22" s="210"/>
      <c r="O22" s="210"/>
      <c r="P22" s="211"/>
      <c r="Q22" s="122" t="s">
        <v>128</v>
      </c>
      <c r="R22" s="51"/>
      <c r="T22" s="46">
        <f>IF($R$30=1,宅配料金!A3,IF($R$30=2,宅配料金!A10,IF($R$30=3,宅配料金!A18,60)))</f>
        <v>60</v>
      </c>
      <c r="U22" s="46">
        <f>IF($R$30=1,宅配料金!B3,IF($R$30=2,宅配料金!B10,IF($R$30=3,"該当なし",2)))</f>
        <v>2</v>
      </c>
      <c r="V22" s="16" t="s">
        <v>57</v>
      </c>
      <c r="W22" s="49" t="e">
        <f>VLOOKUP($H$32,佐川・サ,3,FALSE)</f>
        <v>#N/A</v>
      </c>
      <c r="X22" s="49" t="e">
        <f>VLOOKUP($M$32,佐川・重,2,FALSE)</f>
        <v>#N/A</v>
      </c>
      <c r="Y22" s="50" t="e">
        <f>MAX(W22:X22)</f>
        <v>#N/A</v>
      </c>
      <c r="Z22" s="49" t="e">
        <f>VLOOKUP($H$32,佐川・サ,4,FALSE)</f>
        <v>#N/A</v>
      </c>
      <c r="AA22" s="49" t="e">
        <f>VLOOKUP($M$32,佐川・重,3,FALSE)</f>
        <v>#N/A</v>
      </c>
      <c r="AB22" s="50" t="e">
        <f>MAX(Z22:AA22)</f>
        <v>#N/A</v>
      </c>
    </row>
    <row r="23" spans="1:29" ht="20.100000000000001" customHeight="1">
      <c r="A23" s="182" t="str">
        <f>IF(OR(I24=0,I27=0),"*入力してください*","")</f>
        <v>*入力してください*</v>
      </c>
      <c r="B23" s="183"/>
      <c r="C23" s="184"/>
      <c r="D23" s="255" t="s">
        <v>11</v>
      </c>
      <c r="E23" s="256"/>
      <c r="F23" s="256"/>
      <c r="G23" s="256"/>
      <c r="H23" s="257"/>
      <c r="I23" s="255" t="s">
        <v>12</v>
      </c>
      <c r="J23" s="256"/>
      <c r="K23" s="256"/>
      <c r="L23" s="256"/>
      <c r="M23" s="257"/>
      <c r="N23" s="258" t="s">
        <v>82</v>
      </c>
      <c r="O23" s="258"/>
      <c r="P23" s="259"/>
      <c r="Q23" s="122" t="s">
        <v>129</v>
      </c>
      <c r="R23" s="28"/>
      <c r="T23" s="47">
        <f>IF($R$30=1,宅配料金!A4,IF($R$30=2,宅配料金!A11,IF($R$30=3,宅配料金!A20,80)))</f>
        <v>80</v>
      </c>
      <c r="U23" s="47">
        <f>IF($R$30=1,宅配料金!B4,IF($R$30=2,宅配料金!B11,IF($R$30=3,"該当なし",5)))</f>
        <v>5</v>
      </c>
      <c r="V23" s="16" t="s">
        <v>58</v>
      </c>
      <c r="W23" s="49" t="e">
        <f>VLOOKUP($H$32,ヤマト・サ,3,FALSE)</f>
        <v>#N/A</v>
      </c>
      <c r="X23" s="49" t="e">
        <f>VLOOKUP($M$32,ヤマト・重,2,FALSE)</f>
        <v>#N/A</v>
      </c>
      <c r="Y23" s="50" t="e">
        <f>MAX(W23:X23)</f>
        <v>#N/A</v>
      </c>
      <c r="Z23" s="49" t="e">
        <f>VLOOKUP($H$32,ヤマト・サ,4,FALSE)</f>
        <v>#N/A</v>
      </c>
      <c r="AA23" s="49" t="e">
        <f>VLOOKUP($M$32,ヤマト・重,3,FALSE)</f>
        <v>#N/A</v>
      </c>
      <c r="AB23" s="50" t="e">
        <f>MAX(Z23:AA23)</f>
        <v>#N/A</v>
      </c>
    </row>
    <row r="24" spans="1:29" ht="20.100000000000001" customHeight="1">
      <c r="A24" s="278" t="s">
        <v>110</v>
      </c>
      <c r="B24" s="279"/>
      <c r="C24" s="280"/>
      <c r="D24" s="200" t="s">
        <v>131</v>
      </c>
      <c r="E24" s="203" t="s">
        <v>78</v>
      </c>
      <c r="F24" s="204"/>
      <c r="G24" s="204"/>
      <c r="H24" s="205"/>
      <c r="I24" s="338"/>
      <c r="J24" s="219"/>
      <c r="K24" s="89" t="s">
        <v>14</v>
      </c>
      <c r="L24" s="260"/>
      <c r="M24" s="261"/>
      <c r="N24" s="219"/>
      <c r="O24" s="219"/>
      <c r="P24" s="19" t="s">
        <v>14</v>
      </c>
      <c r="Q24" s="122" t="s">
        <v>127</v>
      </c>
      <c r="R24" s="28"/>
      <c r="T24" s="47">
        <f>IF($R$30=1,宅配料金!A5,IF($R$30=2,宅配料金!A12,IF($R$30=3,宅配料金!A22,100)))</f>
        <v>100</v>
      </c>
      <c r="U24" s="47">
        <f>IF($R$30=1,宅配料金!B5,IF($R$30=2,宅配料金!B12,IF($R$30=3,"該当なし",10)))</f>
        <v>10</v>
      </c>
      <c r="V24" s="16" t="s">
        <v>50</v>
      </c>
      <c r="W24" s="49" t="e">
        <f>VLOOKUP($H$32,ゆうパック・サ,3,FALSE)</f>
        <v>#N/A</v>
      </c>
      <c r="X24" s="49" t="e">
        <f>VLOOKUP($M$32,ゆうパック・重,2,FALSE)</f>
        <v>#N/A</v>
      </c>
      <c r="Y24" s="60" t="e">
        <f>VLOOKUP($H$32+$M$32,宅配料金!$J$18:$K$33,2,FALSE)</f>
        <v>#N/A</v>
      </c>
      <c r="Z24" s="49" t="e">
        <f>VLOOKUP($H$32,ゆうパック・サ,4,FALSE)</f>
        <v>#N/A</v>
      </c>
      <c r="AA24" s="49" t="e">
        <f>VLOOKUP($M$32,ゆうパック・重,3,FALSE)</f>
        <v>#N/A</v>
      </c>
      <c r="AB24" s="50" t="e">
        <f>MAX(Z24:AA24)</f>
        <v>#N/A</v>
      </c>
    </row>
    <row r="25" spans="1:29" ht="20.100000000000001" customHeight="1">
      <c r="A25" s="278"/>
      <c r="B25" s="279"/>
      <c r="C25" s="280"/>
      <c r="D25" s="201"/>
      <c r="E25" s="206" t="s">
        <v>80</v>
      </c>
      <c r="F25" s="207"/>
      <c r="G25" s="207"/>
      <c r="H25" s="208"/>
      <c r="I25" s="339"/>
      <c r="J25" s="220"/>
      <c r="K25" s="90" t="s">
        <v>14</v>
      </c>
      <c r="L25" s="215"/>
      <c r="M25" s="216"/>
      <c r="N25" s="220"/>
      <c r="O25" s="220"/>
      <c r="P25" s="22" t="s">
        <v>14</v>
      </c>
      <c r="Q25" s="29"/>
      <c r="R25" s="28"/>
      <c r="T25" s="47">
        <f>IF($R$30=1,"該当なし",IF($R$30=2,宅配料金!A13,IF($R$30=3,宅配料金!A24,120)))</f>
        <v>120</v>
      </c>
      <c r="U25" s="47">
        <f>IF($R$30=1,"該当なし",IF($R$30=2,宅配料金!B13,IF($R$30=3,"該当なし",15)))</f>
        <v>15</v>
      </c>
    </row>
    <row r="26" spans="1:29" ht="20.100000000000001" customHeight="1">
      <c r="A26" s="278"/>
      <c r="B26" s="279"/>
      <c r="C26" s="280"/>
      <c r="D26" s="201"/>
      <c r="E26" s="194"/>
      <c r="F26" s="195"/>
      <c r="G26" s="195"/>
      <c r="H26" s="196"/>
      <c r="I26" s="340"/>
      <c r="J26" s="221"/>
      <c r="K26" s="91" t="s">
        <v>14</v>
      </c>
      <c r="L26" s="217"/>
      <c r="M26" s="218"/>
      <c r="N26" s="221"/>
      <c r="O26" s="221"/>
      <c r="P26" s="22" t="s">
        <v>14</v>
      </c>
      <c r="Q26" s="29"/>
      <c r="R26" s="28"/>
      <c r="T26" s="47">
        <f>IF($R$30=1,宅配料金!A6,IF($R$30=2,宅配料金!A14,IF($R$30=3,宅配料金!A26,140)))</f>
        <v>140</v>
      </c>
      <c r="U26" s="47">
        <f>IF($R$30=1,宅配料金!B6,IF($R$30=2,宅配料金!B14,IF($R$30=3,"該当なし",20)))</f>
        <v>20</v>
      </c>
    </row>
    <row r="27" spans="1:29" ht="20.100000000000001" customHeight="1">
      <c r="A27" s="278"/>
      <c r="B27" s="279"/>
      <c r="C27" s="280"/>
      <c r="D27" s="202"/>
      <c r="E27" s="197" t="s">
        <v>13</v>
      </c>
      <c r="F27" s="198"/>
      <c r="G27" s="198"/>
      <c r="H27" s="199"/>
      <c r="I27" s="274">
        <f>SUM(I24:J26)</f>
        <v>0</v>
      </c>
      <c r="J27" s="275"/>
      <c r="K27" s="79" t="s">
        <v>14</v>
      </c>
      <c r="L27" s="212"/>
      <c r="M27" s="213"/>
      <c r="N27" s="275">
        <f>SUM(N24:O26)</f>
        <v>0</v>
      </c>
      <c r="O27" s="275"/>
      <c r="P27" s="21" t="s">
        <v>14</v>
      </c>
      <c r="Q27" s="29" t="s">
        <v>64</v>
      </c>
      <c r="R27" s="51">
        <f>IFERROR(I29/(D21*1000),0)</f>
        <v>0</v>
      </c>
      <c r="T27" s="47">
        <f>IF($R$30=1,宅配料金!A7,IF($R$30=2,宅配料金!A15,IF($R$30=3,宅配料金!A28,160)))</f>
        <v>160</v>
      </c>
      <c r="U27" s="47">
        <f>IF($R$30=1,"該当なし",IF($R$30=2,宅配料金!B15,IF($R$30=3,"該当なし",25)))</f>
        <v>25</v>
      </c>
    </row>
    <row r="28" spans="1:29" ht="20.100000000000001" customHeight="1">
      <c r="A28" s="278"/>
      <c r="B28" s="279"/>
      <c r="C28" s="280"/>
      <c r="D28" s="197" t="s">
        <v>15</v>
      </c>
      <c r="E28" s="198"/>
      <c r="F28" s="198"/>
      <c r="G28" s="198"/>
      <c r="H28" s="199"/>
      <c r="I28" s="341">
        <f>IF(I21="",1,I21)</f>
        <v>1</v>
      </c>
      <c r="J28" s="214"/>
      <c r="K28" s="79" t="s">
        <v>16</v>
      </c>
      <c r="L28" s="212"/>
      <c r="M28" s="213"/>
      <c r="N28" s="214">
        <f>IF(I21="",1,I21)</f>
        <v>1</v>
      </c>
      <c r="O28" s="214"/>
      <c r="P28" s="21" t="s">
        <v>16</v>
      </c>
      <c r="Q28" s="29"/>
      <c r="R28" s="51"/>
      <c r="T28" s="48">
        <f>IF($R$30=1,"該当なし",IF($R$30=2,"該当なし",IF($R$30=3,宅配料金!A30,170)))</f>
        <v>170</v>
      </c>
      <c r="U28" s="47">
        <f>IF($R$30=1,宅配料金!B7,IF($R$30=2,"該当なし",IF($R$30=3,宅配料金!B19,30)))</f>
        <v>30</v>
      </c>
    </row>
    <row r="29" spans="1:29" ht="20.100000000000001" customHeight="1">
      <c r="A29" s="281"/>
      <c r="B29" s="282"/>
      <c r="C29" s="283"/>
      <c r="D29" s="270" t="s">
        <v>81</v>
      </c>
      <c r="E29" s="271"/>
      <c r="F29" s="271"/>
      <c r="G29" s="271"/>
      <c r="H29" s="272"/>
      <c r="I29" s="274">
        <f>I27*I28</f>
        <v>0</v>
      </c>
      <c r="J29" s="275"/>
      <c r="K29" s="79" t="s">
        <v>14</v>
      </c>
      <c r="L29" s="276">
        <f>IFERROR(I29/(D21*1000),0)</f>
        <v>0</v>
      </c>
      <c r="M29" s="277"/>
      <c r="N29" s="275">
        <f>N27*N28</f>
        <v>0</v>
      </c>
      <c r="O29" s="275"/>
      <c r="P29" s="21" t="s">
        <v>14</v>
      </c>
      <c r="Q29" s="29"/>
      <c r="R29" s="16" t="b">
        <f>OR(S36,T36,U36)</f>
        <v>0</v>
      </c>
      <c r="T29" s="48" t="b">
        <f>IF($R$30=1,"該当なし",IF($R$30=2,"該当なし",IF($R$30=3,"該当なし")))</f>
        <v>0</v>
      </c>
      <c r="U29" s="47" t="b">
        <f t="shared" ref="U29" si="0">IF($R$30=1,"該当なし",IF($R$30=2,"該当なし",IF($R$30=3,"該当なし")))</f>
        <v>0</v>
      </c>
      <c r="Y29" s="222"/>
      <c r="Z29" s="222"/>
      <c r="AA29" s="222"/>
      <c r="AB29" s="222"/>
      <c r="AC29" s="222"/>
    </row>
    <row r="30" spans="1:29" ht="20.100000000000001" customHeight="1">
      <c r="A30" s="182" t="str">
        <f>IF(T38=TRUE,"",IF(OR(R29=FALSE,R30=0,H32="",M32=""),"*入力してください*",""))</f>
        <v>*入力してください*</v>
      </c>
      <c r="B30" s="183"/>
      <c r="C30" s="184"/>
      <c r="D30" s="4"/>
      <c r="E30" s="7"/>
      <c r="F30" s="87"/>
      <c r="G30" s="7"/>
      <c r="H30" s="7"/>
      <c r="I30" s="87"/>
      <c r="J30" s="7"/>
      <c r="K30" s="7"/>
      <c r="L30" s="87" t="s">
        <v>29</v>
      </c>
      <c r="M30" s="87"/>
      <c r="N30" s="273"/>
      <c r="O30" s="273"/>
      <c r="P30" s="23" t="s">
        <v>28</v>
      </c>
      <c r="Q30" s="29" t="s">
        <v>32</v>
      </c>
      <c r="R30" s="15">
        <v>0</v>
      </c>
      <c r="T30" s="48" t="b">
        <f t="shared" ref="T30:T35" si="1">IF($R$30=1,"該当なし",IF($R$30=2,"該当なし",IF($R$30=3,"該当なし")))</f>
        <v>0</v>
      </c>
      <c r="U30" s="47" t="b">
        <f t="shared" ref="U30:U35" si="2">IF($R$30=1,"該当なし",IF($R$30=2,"該当なし",IF($R$30=3,"該当なし")))</f>
        <v>0</v>
      </c>
    </row>
    <row r="31" spans="1:29" ht="20.100000000000001" customHeight="1">
      <c r="A31" s="191" t="s">
        <v>111</v>
      </c>
      <c r="B31" s="192"/>
      <c r="C31" s="193"/>
      <c r="D31" s="5"/>
      <c r="E31" s="9"/>
      <c r="F31" s="17"/>
      <c r="G31" s="9"/>
      <c r="H31" s="9"/>
      <c r="I31" s="17"/>
      <c r="J31" s="9"/>
      <c r="K31" s="9"/>
      <c r="L31" s="17"/>
      <c r="M31" s="9"/>
      <c r="N31" s="9"/>
      <c r="O31" s="262"/>
      <c r="P31" s="263"/>
      <c r="Q31" s="53"/>
      <c r="R31" s="54"/>
      <c r="T31" s="48" t="b">
        <f t="shared" si="1"/>
        <v>0</v>
      </c>
      <c r="U31" s="47" t="b">
        <f t="shared" si="2"/>
        <v>0</v>
      </c>
    </row>
    <row r="32" spans="1:29" ht="20.100000000000001" customHeight="1">
      <c r="A32" s="264" t="str">
        <f>IF(AND(T38=TRUE,OR(R29=TRUE,R30&lt;&gt;0,H32&lt;&gt;"",M32&lt;&gt;"")),"入力に矛盾があります。","")</f>
        <v/>
      </c>
      <c r="B32" s="265"/>
      <c r="C32" s="266"/>
      <c r="D32" s="267" t="s">
        <v>41</v>
      </c>
      <c r="E32" s="268"/>
      <c r="F32" s="268"/>
      <c r="G32" s="32" t="s">
        <v>21</v>
      </c>
      <c r="H32" s="43"/>
      <c r="I32" s="85" t="s">
        <v>30</v>
      </c>
      <c r="J32" s="269" t="s">
        <v>40</v>
      </c>
      <c r="K32" s="269"/>
      <c r="L32" s="32" t="s">
        <v>21</v>
      </c>
      <c r="M32" s="43"/>
      <c r="N32" s="85" t="s">
        <v>31</v>
      </c>
      <c r="O32" s="33"/>
      <c r="P32" s="34"/>
      <c r="Q32" s="29" t="s">
        <v>32</v>
      </c>
      <c r="R32" s="15">
        <v>2</v>
      </c>
      <c r="T32" s="48" t="b">
        <f t="shared" si="1"/>
        <v>0</v>
      </c>
      <c r="U32" s="47" t="b">
        <f t="shared" si="2"/>
        <v>0</v>
      </c>
    </row>
    <row r="33" spans="1:25" ht="20.100000000000001" customHeight="1">
      <c r="A33" s="182" t="str">
        <f>IF(R32=0,"*入力してください*","")</f>
        <v/>
      </c>
      <c r="B33" s="183"/>
      <c r="C33" s="184"/>
      <c r="D33" s="4"/>
      <c r="E33" s="7"/>
      <c r="F33" s="87"/>
      <c r="G33" s="7"/>
      <c r="H33" s="7"/>
      <c r="I33" s="87"/>
      <c r="J33" s="87"/>
      <c r="K33" s="87"/>
      <c r="L33" s="87"/>
      <c r="M33" s="87"/>
      <c r="N33" s="87"/>
      <c r="O33" s="87"/>
      <c r="P33" s="23"/>
      <c r="Q33" s="30"/>
      <c r="R33" s="44"/>
      <c r="T33" s="48" t="b">
        <f t="shared" si="1"/>
        <v>0</v>
      </c>
      <c r="U33" s="47" t="b">
        <f t="shared" si="2"/>
        <v>0</v>
      </c>
    </row>
    <row r="34" spans="1:25" ht="20.100000000000001" customHeight="1">
      <c r="A34" s="292"/>
      <c r="B34" s="293"/>
      <c r="C34" s="294"/>
      <c r="D34" s="80" t="s">
        <v>42</v>
      </c>
      <c r="E34" s="81"/>
      <c r="F34" s="290"/>
      <c r="G34" s="290"/>
      <c r="H34" s="290"/>
      <c r="I34" s="290"/>
      <c r="J34" s="290"/>
      <c r="K34" s="290"/>
      <c r="L34" s="290"/>
      <c r="M34" s="290"/>
      <c r="N34" s="290"/>
      <c r="O34" s="290"/>
      <c r="P34" s="291"/>
      <c r="Q34" s="29" t="s">
        <v>32</v>
      </c>
      <c r="R34" s="15">
        <v>2</v>
      </c>
      <c r="T34" s="48" t="b">
        <f t="shared" si="1"/>
        <v>0</v>
      </c>
      <c r="U34" s="47" t="b">
        <f t="shared" si="2"/>
        <v>0</v>
      </c>
    </row>
    <row r="35" spans="1:25" ht="20.100000000000001" customHeight="1">
      <c r="A35" s="182" t="str">
        <f>IF(OR(R34=0,R35=0),"*入力してください*","")</f>
        <v/>
      </c>
      <c r="B35" s="183"/>
      <c r="C35" s="184"/>
      <c r="D35" s="83" t="s">
        <v>43</v>
      </c>
      <c r="E35" s="82"/>
      <c r="F35" s="87"/>
      <c r="G35" s="7"/>
      <c r="H35" s="7"/>
      <c r="I35" s="87"/>
      <c r="J35" s="7"/>
      <c r="K35" s="7"/>
      <c r="L35" s="87"/>
      <c r="M35" s="87"/>
      <c r="N35" s="87"/>
      <c r="O35" s="87"/>
      <c r="P35" s="23"/>
      <c r="Q35" s="29" t="s">
        <v>32</v>
      </c>
      <c r="R35" s="15">
        <v>2</v>
      </c>
      <c r="T35" s="48" t="b">
        <f t="shared" si="1"/>
        <v>0</v>
      </c>
      <c r="U35" s="47" t="b">
        <f t="shared" si="2"/>
        <v>0</v>
      </c>
    </row>
    <row r="36" spans="1:25" ht="20.100000000000001" customHeight="1">
      <c r="A36" s="292"/>
      <c r="B36" s="293"/>
      <c r="C36" s="294"/>
      <c r="D36" s="80" t="s">
        <v>44</v>
      </c>
      <c r="E36" s="81"/>
      <c r="F36" s="85"/>
      <c r="G36" s="8"/>
      <c r="H36" s="8"/>
      <c r="I36" s="85"/>
      <c r="J36" s="8"/>
      <c r="K36" s="8"/>
      <c r="L36" s="85"/>
      <c r="M36" s="85"/>
      <c r="N36" s="85"/>
      <c r="O36" s="85"/>
      <c r="P36" s="20"/>
      <c r="Q36" s="30" t="s">
        <v>33</v>
      </c>
      <c r="R36" s="27">
        <f>LEN(D37)</f>
        <v>0</v>
      </c>
      <c r="S36" s="57" t="b">
        <v>0</v>
      </c>
      <c r="T36" s="57" t="b">
        <v>0</v>
      </c>
      <c r="U36" s="57" t="b">
        <v>0</v>
      </c>
      <c r="W36" s="16">
        <f>COUNTIF(S36:U36,"true")</f>
        <v>0</v>
      </c>
      <c r="Y36" s="58">
        <f>IF(OR(AND(W36&gt;=2,N30=""),AND(W36&lt;2,N30&lt;&gt;"")),"Err",0)</f>
        <v>0</v>
      </c>
    </row>
    <row r="37" spans="1:25" ht="20.100000000000001" customHeight="1">
      <c r="A37" s="182" t="str">
        <f>IF(R36=0,"*入力してください*","")</f>
        <v>*入力してください*</v>
      </c>
      <c r="B37" s="183"/>
      <c r="C37" s="184"/>
      <c r="D37" s="295"/>
      <c r="E37" s="296"/>
      <c r="F37" s="296"/>
      <c r="G37" s="296"/>
      <c r="H37" s="296"/>
      <c r="I37" s="296"/>
      <c r="J37" s="296"/>
      <c r="K37" s="296"/>
      <c r="L37" s="296"/>
      <c r="M37" s="296"/>
      <c r="N37" s="296"/>
      <c r="O37" s="296"/>
      <c r="P37" s="297"/>
      <c r="Q37" s="29"/>
      <c r="R37" s="28"/>
      <c r="T37" s="58">
        <f>IF(OR(AND(R30=4,O31=""),AND(R30&lt;&gt;4,O31&lt;&gt;"")),"Err",0)</f>
        <v>0</v>
      </c>
    </row>
    <row r="38" spans="1:25" ht="21.95" customHeight="1">
      <c r="A38" s="191" t="s">
        <v>112</v>
      </c>
      <c r="B38" s="192"/>
      <c r="C38" s="193"/>
      <c r="D38" s="298"/>
      <c r="E38" s="299"/>
      <c r="F38" s="299"/>
      <c r="G38" s="299"/>
      <c r="H38" s="299"/>
      <c r="I38" s="299"/>
      <c r="J38" s="299"/>
      <c r="K38" s="299"/>
      <c r="L38" s="299"/>
      <c r="M38" s="299"/>
      <c r="N38" s="299"/>
      <c r="O38" s="299"/>
      <c r="P38" s="300"/>
      <c r="Q38" s="29"/>
      <c r="R38" s="28"/>
      <c r="T38" s="57" t="b">
        <v>0</v>
      </c>
      <c r="U38" s="58">
        <f>IF(OR(AND(R30&gt;0,H32=""),AND(R30=0,H32&lt;&gt;"")),"Err",0)</f>
        <v>0</v>
      </c>
      <c r="V38" s="58">
        <f>IF(OR(AND(R30&gt;0,M32=""),AND(R30=0,M32&lt;&gt;"")),"Err",0)</f>
        <v>0</v>
      </c>
      <c r="W38" s="56" t="b">
        <f>OR(S36:U36,T38)</f>
        <v>0</v>
      </c>
    </row>
    <row r="39" spans="1:25" ht="20.100000000000001" customHeight="1">
      <c r="A39" s="191"/>
      <c r="B39" s="192"/>
      <c r="C39" s="193"/>
      <c r="D39" s="298"/>
      <c r="E39" s="299"/>
      <c r="F39" s="299"/>
      <c r="G39" s="299"/>
      <c r="H39" s="299"/>
      <c r="I39" s="299"/>
      <c r="J39" s="299"/>
      <c r="K39" s="299"/>
      <c r="L39" s="299"/>
      <c r="M39" s="299"/>
      <c r="N39" s="299"/>
      <c r="O39" s="299"/>
      <c r="P39" s="300"/>
      <c r="Q39" s="29"/>
      <c r="R39" s="28"/>
      <c r="T39" s="58">
        <f>IF(OR(AND(R32=1,F34=""),AND(R32&lt;&gt;1,F34&lt;&gt;"")),"Err",0)</f>
        <v>0</v>
      </c>
    </row>
    <row r="40" spans="1:25" ht="20.100000000000001" customHeight="1">
      <c r="A40" s="292"/>
      <c r="B40" s="293"/>
      <c r="C40" s="294"/>
      <c r="D40" s="301"/>
      <c r="E40" s="302"/>
      <c r="F40" s="302"/>
      <c r="G40" s="302"/>
      <c r="H40" s="302"/>
      <c r="I40" s="302"/>
      <c r="J40" s="302"/>
      <c r="K40" s="302"/>
      <c r="L40" s="302"/>
      <c r="M40" s="302"/>
      <c r="N40" s="302"/>
      <c r="O40" s="302"/>
      <c r="P40" s="303"/>
      <c r="Q40" s="30"/>
      <c r="R40" s="45">
        <f>LEN(F41)</f>
        <v>0</v>
      </c>
    </row>
    <row r="41" spans="1:25" ht="20.100000000000001" customHeight="1">
      <c r="A41" s="107" t="s">
        <v>113</v>
      </c>
      <c r="B41" s="108"/>
      <c r="C41" s="109"/>
      <c r="D41" s="284" t="s">
        <v>46</v>
      </c>
      <c r="E41" s="285"/>
      <c r="F41" s="286"/>
      <c r="G41" s="286"/>
      <c r="H41" s="286"/>
      <c r="I41" s="286"/>
      <c r="J41" s="286"/>
      <c r="K41" s="286"/>
      <c r="L41" s="286"/>
      <c r="M41" s="286"/>
      <c r="N41" s="286"/>
      <c r="O41" s="286"/>
      <c r="P41" s="287"/>
      <c r="Q41" s="29"/>
      <c r="R41" s="45">
        <f>LEN(F42)</f>
        <v>0</v>
      </c>
    </row>
    <row r="42" spans="1:25" ht="20.100000000000001" customHeight="1">
      <c r="A42" s="116" t="s">
        <v>100</v>
      </c>
      <c r="B42" s="110"/>
      <c r="C42" s="111"/>
      <c r="D42" s="288" t="s">
        <v>47</v>
      </c>
      <c r="E42" s="289"/>
      <c r="F42" s="290"/>
      <c r="G42" s="290"/>
      <c r="H42" s="290"/>
      <c r="I42" s="290"/>
      <c r="J42" s="290"/>
      <c r="K42" s="290"/>
      <c r="L42" s="290"/>
      <c r="M42" s="290"/>
      <c r="N42" s="290"/>
      <c r="O42" s="290"/>
      <c r="P42" s="291"/>
      <c r="Q42" s="29" t="s">
        <v>32</v>
      </c>
      <c r="R42" s="15">
        <v>1</v>
      </c>
    </row>
    <row r="43" spans="1:25" ht="20.100000000000001" customHeight="1">
      <c r="A43" s="182" t="str">
        <f>IF(R42=0,"*入力してください*","")</f>
        <v/>
      </c>
      <c r="B43" s="183"/>
      <c r="C43" s="184"/>
      <c r="D43" s="4"/>
      <c r="E43" s="87" t="s">
        <v>88</v>
      </c>
      <c r="F43" s="87"/>
      <c r="G43" s="87">
        <v>10</v>
      </c>
      <c r="H43" s="87" t="s">
        <v>18</v>
      </c>
      <c r="I43" s="87"/>
      <c r="J43" s="87"/>
      <c r="K43" s="87"/>
      <c r="L43" s="87"/>
      <c r="M43" s="87"/>
      <c r="N43" s="87"/>
      <c r="O43" s="87"/>
      <c r="P43" s="23"/>
      <c r="Q43" s="29"/>
      <c r="R43" s="28"/>
    </row>
    <row r="44" spans="1:25" ht="20.100000000000001" customHeight="1">
      <c r="A44" s="307" t="s">
        <v>114</v>
      </c>
      <c r="B44" s="308"/>
      <c r="C44" s="309"/>
      <c r="D44" s="5"/>
      <c r="E44" s="17" t="s">
        <v>88</v>
      </c>
      <c r="F44" s="17"/>
      <c r="G44" s="17">
        <v>14</v>
      </c>
      <c r="H44" s="17" t="s">
        <v>101</v>
      </c>
      <c r="I44" s="17"/>
      <c r="J44" s="17"/>
      <c r="K44" s="17"/>
      <c r="L44" s="17"/>
      <c r="M44" s="17"/>
      <c r="N44" s="17"/>
      <c r="O44" s="17"/>
      <c r="P44" s="24"/>
      <c r="Q44" s="29"/>
      <c r="R44" s="28"/>
    </row>
    <row r="45" spans="1:25" ht="20.100000000000001" customHeight="1">
      <c r="A45" s="292"/>
      <c r="B45" s="293"/>
      <c r="C45" s="294"/>
      <c r="D45" s="6"/>
      <c r="E45" s="85" t="s">
        <v>19</v>
      </c>
      <c r="F45" s="85" t="s">
        <v>20</v>
      </c>
      <c r="G45" s="310"/>
      <c r="H45" s="310"/>
      <c r="I45" s="310"/>
      <c r="J45" s="310"/>
      <c r="K45" s="310"/>
      <c r="L45" s="310"/>
      <c r="M45" s="310"/>
      <c r="N45" s="310"/>
      <c r="O45" s="310"/>
      <c r="P45" s="20" t="s">
        <v>9</v>
      </c>
      <c r="Q45" s="29"/>
      <c r="R45" s="16" t="b">
        <f>OR(U52:Y52)</f>
        <v>0</v>
      </c>
    </row>
    <row r="46" spans="1:25" ht="20.100000000000001" customHeight="1">
      <c r="A46" s="182" t="str">
        <f>IF(R45=FALSE,"*入力してください*","")</f>
        <v>*入力してください*</v>
      </c>
      <c r="B46" s="183"/>
      <c r="C46" s="184"/>
      <c r="D46" s="4"/>
      <c r="E46" s="7"/>
      <c r="F46" s="7"/>
      <c r="G46" s="7"/>
      <c r="H46" s="7"/>
      <c r="I46" s="7"/>
      <c r="J46" s="7"/>
      <c r="K46" s="14" t="s">
        <v>93</v>
      </c>
      <c r="L46" s="312"/>
      <c r="M46" s="312"/>
      <c r="N46" s="312"/>
      <c r="O46" s="312"/>
      <c r="P46" s="100" t="s">
        <v>94</v>
      </c>
      <c r="Q46" s="29"/>
      <c r="R46" s="28"/>
    </row>
    <row r="47" spans="1:25" ht="20.100000000000001" customHeight="1">
      <c r="A47" s="264" t="str">
        <f>IF(AND(V52=TRUE,AA52=TRUE),"入力に矛盾があります。","")</f>
        <v/>
      </c>
      <c r="B47" s="265"/>
      <c r="C47" s="266"/>
      <c r="D47" s="80" t="s">
        <v>45</v>
      </c>
      <c r="E47" s="81"/>
      <c r="F47" s="81"/>
      <c r="G47" s="310"/>
      <c r="H47" s="310"/>
      <c r="I47" s="310"/>
      <c r="J47" s="310"/>
      <c r="K47" s="310"/>
      <c r="L47" s="310"/>
      <c r="M47" s="310"/>
      <c r="N47" s="310"/>
      <c r="O47" s="310"/>
      <c r="P47" s="311"/>
      <c r="Q47" s="29" t="s">
        <v>32</v>
      </c>
      <c r="R47" s="15">
        <v>1</v>
      </c>
      <c r="T47" s="58">
        <f>IF(OR(AND(R36=2,E38=""),AND(R36&lt;&gt;2,E38&lt;&gt;"")),"Err",0)</f>
        <v>0</v>
      </c>
      <c r="U47" s="58">
        <f>IF(OR(AND(R36=2,G38=""),AND(R36&lt;&gt;2,G38&lt;&gt;"")),"Err",0)</f>
        <v>0</v>
      </c>
    </row>
    <row r="48" spans="1:25" ht="20.100000000000001" customHeight="1">
      <c r="A48" s="182" t="str">
        <f>IF(R47=0,"*入力してください*","")</f>
        <v/>
      </c>
      <c r="B48" s="183"/>
      <c r="C48" s="184"/>
      <c r="D48" s="4"/>
      <c r="E48" s="7"/>
      <c r="F48" s="87"/>
      <c r="G48" s="7"/>
      <c r="H48" s="7"/>
      <c r="I48" s="87" t="s">
        <v>89</v>
      </c>
      <c r="J48" s="113"/>
      <c r="K48" s="104" t="s">
        <v>92</v>
      </c>
      <c r="L48" s="113"/>
      <c r="M48" s="87" t="s">
        <v>91</v>
      </c>
      <c r="N48" s="113"/>
      <c r="O48" s="87" t="s">
        <v>90</v>
      </c>
      <c r="P48" s="23"/>
      <c r="Q48" s="29"/>
      <c r="R48" s="28"/>
      <c r="T48" s="58">
        <f>IF(OR(AND(R36=3,G39=""),AND(R36&lt;&gt;3,G39&lt;&gt;"")),"Err",0)</f>
        <v>0</v>
      </c>
    </row>
    <row r="49" spans="1:30" ht="20.100000000000001" customHeight="1">
      <c r="A49" s="191" t="s">
        <v>115</v>
      </c>
      <c r="B49" s="192"/>
      <c r="C49" s="193"/>
      <c r="D49" s="98"/>
      <c r="E49" s="88"/>
      <c r="F49" s="26"/>
      <c r="G49" s="99"/>
      <c r="H49" s="99"/>
      <c r="I49" s="103" t="s">
        <v>99</v>
      </c>
      <c r="J49" s="112"/>
      <c r="K49" s="97" t="s">
        <v>92</v>
      </c>
      <c r="L49" s="112"/>
      <c r="M49" s="99" t="s">
        <v>91</v>
      </c>
      <c r="N49" s="112"/>
      <c r="O49" s="99" t="s">
        <v>90</v>
      </c>
      <c r="P49" s="24" t="s">
        <v>9</v>
      </c>
      <c r="Q49" s="29"/>
      <c r="R49" s="28"/>
      <c r="S49" s="106" t="b">
        <v>0</v>
      </c>
      <c r="T49" s="58">
        <f>IF(OR(AND(S49=TRUE,F50=""),AND(S49&lt;&gt;TRUE,F50&lt;&gt;"")),"Err",0)</f>
        <v>0</v>
      </c>
      <c r="U49" s="96"/>
      <c r="V49" s="57"/>
      <c r="W49" s="57"/>
      <c r="X49" s="57"/>
      <c r="Y49" s="57"/>
      <c r="AD49" s="16"/>
    </row>
    <row r="50" spans="1:30" ht="20.100000000000001" customHeight="1">
      <c r="A50" s="292"/>
      <c r="B50" s="293"/>
      <c r="C50" s="294"/>
      <c r="D50" s="6"/>
      <c r="E50" s="10" t="s">
        <v>20</v>
      </c>
      <c r="F50" s="310"/>
      <c r="G50" s="310"/>
      <c r="H50" s="310"/>
      <c r="I50" s="310"/>
      <c r="J50" s="310"/>
      <c r="K50" s="310"/>
      <c r="L50" s="310"/>
      <c r="M50" s="310"/>
      <c r="N50" s="310"/>
      <c r="O50" s="310"/>
      <c r="P50" s="20" t="s">
        <v>9</v>
      </c>
      <c r="Q50" s="29" t="s">
        <v>32</v>
      </c>
      <c r="R50" s="15">
        <v>1</v>
      </c>
      <c r="T50" s="58" t="str">
        <f>IF(OR(AND(R42=2,E44=""),AND(R42&lt;&gt;2,E44&lt;&gt;"")),"Err",0)</f>
        <v>Err</v>
      </c>
      <c r="U50" s="58" t="str">
        <f>IF(OR(AND(R42=2,G44=""),AND(R42&lt;&gt;2,G44&lt;&gt;"")),"Err",0)</f>
        <v>Err</v>
      </c>
    </row>
    <row r="51" spans="1:30" ht="20.100000000000001" customHeight="1">
      <c r="A51" s="182" t="str">
        <f>IF(R50=0,"*入力してください*","")</f>
        <v/>
      </c>
      <c r="B51" s="183"/>
      <c r="C51" s="184"/>
      <c r="D51" s="4"/>
      <c r="E51" s="7"/>
      <c r="F51" s="87"/>
      <c r="G51" s="7"/>
      <c r="H51" s="7"/>
      <c r="I51" s="87" t="s">
        <v>89</v>
      </c>
      <c r="J51" s="113"/>
      <c r="K51" s="104" t="s">
        <v>92</v>
      </c>
      <c r="L51" s="113"/>
      <c r="M51" s="87" t="s">
        <v>91</v>
      </c>
      <c r="N51" s="113"/>
      <c r="O51" s="87" t="s">
        <v>90</v>
      </c>
      <c r="P51" s="23" t="s">
        <v>9</v>
      </c>
      <c r="Q51" s="29"/>
      <c r="R51" s="28"/>
      <c r="T51" s="58">
        <f>IF(OR(AND(R42=3,G45=""),AND(R42&lt;&gt;3,G45&lt;&gt;"")),"Err",0)</f>
        <v>0</v>
      </c>
    </row>
    <row r="52" spans="1:30" ht="20.100000000000001" customHeight="1">
      <c r="A52" s="191" t="s">
        <v>116</v>
      </c>
      <c r="B52" s="192"/>
      <c r="C52" s="193"/>
      <c r="D52" s="25"/>
      <c r="E52" s="17"/>
      <c r="F52" s="26"/>
      <c r="G52" s="99"/>
      <c r="H52" s="99"/>
      <c r="I52" s="103" t="s">
        <v>21</v>
      </c>
      <c r="J52" s="112"/>
      <c r="K52" s="97" t="s">
        <v>92</v>
      </c>
      <c r="L52" s="112"/>
      <c r="M52" s="99" t="s">
        <v>91</v>
      </c>
      <c r="N52" s="112"/>
      <c r="O52" s="99" t="s">
        <v>90</v>
      </c>
      <c r="P52" s="24" t="s">
        <v>9</v>
      </c>
      <c r="Q52" s="29"/>
      <c r="R52" s="28"/>
      <c r="S52" s="106" t="b">
        <v>0</v>
      </c>
      <c r="T52" s="58">
        <f>IF(OR(AND(S52=TRUE,F53=""),AND(S52&lt;&gt;TRUE,F53&lt;&gt;"")),"Err",0)</f>
        <v>0</v>
      </c>
      <c r="U52" s="105" t="b">
        <v>0</v>
      </c>
      <c r="V52" s="57" t="b">
        <v>0</v>
      </c>
      <c r="W52" s="57" t="b">
        <v>0</v>
      </c>
      <c r="X52" s="57" t="b">
        <v>0</v>
      </c>
      <c r="Y52" s="57" t="b">
        <v>0</v>
      </c>
      <c r="AA52" s="16" t="b">
        <f>OR(V52:Y52)</f>
        <v>0</v>
      </c>
      <c r="AD52" s="16"/>
    </row>
    <row r="53" spans="1:30" ht="20.100000000000001" customHeight="1">
      <c r="A53" s="292"/>
      <c r="B53" s="293"/>
      <c r="C53" s="294"/>
      <c r="D53" s="6"/>
      <c r="E53" s="10" t="s">
        <v>20</v>
      </c>
      <c r="F53" s="310"/>
      <c r="G53" s="310"/>
      <c r="H53" s="310"/>
      <c r="I53" s="310"/>
      <c r="J53" s="310"/>
      <c r="K53" s="310"/>
      <c r="L53" s="310"/>
      <c r="M53" s="310"/>
      <c r="N53" s="310"/>
      <c r="O53" s="310"/>
      <c r="P53" s="20" t="s">
        <v>9</v>
      </c>
      <c r="Q53" s="29" t="s">
        <v>32</v>
      </c>
      <c r="R53" s="15">
        <v>2</v>
      </c>
      <c r="S53" s="58">
        <f>IF(OR(AND(R47=2,J48=""),AND(R47&lt;&gt;2,J48&lt;&gt;"")),"Err",0)</f>
        <v>0</v>
      </c>
      <c r="T53" s="58">
        <f>IF(OR(AND(R47=2,L48=""),AND(R47&lt;&gt;2,L48&lt;&gt;"")),"Err",0)</f>
        <v>0</v>
      </c>
      <c r="U53" s="58">
        <f>IF(OR(AND(R47=2,N48=""),AND(R47&lt;&gt;2,N48&lt;&gt;"")),"Err",0)</f>
        <v>0</v>
      </c>
    </row>
    <row r="54" spans="1:30" ht="20.100000000000001" customHeight="1">
      <c r="A54" s="182" t="str">
        <f>IF(R53=0,"*入力してください*","")</f>
        <v/>
      </c>
      <c r="B54" s="183"/>
      <c r="C54" s="184"/>
      <c r="D54" s="4"/>
      <c r="E54" s="7"/>
      <c r="F54" s="87"/>
      <c r="G54" s="7"/>
      <c r="H54" s="7"/>
      <c r="I54" s="87"/>
      <c r="J54" s="7"/>
      <c r="K54" s="7"/>
      <c r="L54" s="87"/>
      <c r="M54" s="87"/>
      <c r="N54" s="87"/>
      <c r="O54" s="102" t="str">
        <f>IFERROR(IF(OR(AB58="Err",AB59="Err"),"入力に矛盾があります。",""),"")</f>
        <v/>
      </c>
      <c r="P54" s="23"/>
      <c r="Q54" s="29"/>
      <c r="R54" s="16" t="e">
        <f>OR(S58:X59)</f>
        <v>#VALUE!</v>
      </c>
      <c r="T54" s="16">
        <f>IF(OR(AND(Y52=TRUE,L46=""),AND(Y52&lt;&gt;TRUE,L46&lt;&gt;"")),"Err",0)</f>
        <v>0</v>
      </c>
    </row>
    <row r="55" spans="1:30" ht="20.100000000000001" customHeight="1">
      <c r="A55" s="191" t="s">
        <v>117</v>
      </c>
      <c r="B55" s="192"/>
      <c r="C55" s="193"/>
      <c r="D55" s="25" t="s">
        <v>95</v>
      </c>
      <c r="E55" s="17"/>
      <c r="F55" s="26" t="s">
        <v>96</v>
      </c>
      <c r="G55" s="114"/>
      <c r="H55" s="17" t="s">
        <v>92</v>
      </c>
      <c r="I55" s="114"/>
      <c r="J55" s="17" t="s">
        <v>91</v>
      </c>
      <c r="K55" s="114"/>
      <c r="L55" s="17" t="s">
        <v>90</v>
      </c>
      <c r="M55" s="17"/>
      <c r="N55" s="17"/>
      <c r="O55" s="17"/>
      <c r="P55" s="24"/>
      <c r="Q55" s="29"/>
      <c r="R55" s="28"/>
      <c r="T55" s="58">
        <f>IF(OR(AND(R42=1,G43=""),AND(R42&lt;&gt;1,G43&lt;&gt;"")),"Err",0)</f>
        <v>0</v>
      </c>
    </row>
    <row r="56" spans="1:30" ht="20.100000000000001" customHeight="1">
      <c r="A56" s="292"/>
      <c r="B56" s="293"/>
      <c r="C56" s="294"/>
      <c r="D56" s="84"/>
      <c r="E56" s="85"/>
      <c r="F56" s="85"/>
      <c r="G56" s="101" t="s">
        <v>97</v>
      </c>
      <c r="H56" s="115"/>
      <c r="I56" s="85" t="s">
        <v>92</v>
      </c>
      <c r="J56" s="115"/>
      <c r="K56" s="85" t="s">
        <v>91</v>
      </c>
      <c r="L56" s="115"/>
      <c r="M56" s="17" t="s">
        <v>90</v>
      </c>
      <c r="N56" s="85" t="s">
        <v>98</v>
      </c>
      <c r="O56" s="17"/>
      <c r="P56" s="20"/>
      <c r="Q56" s="29" t="s">
        <v>32</v>
      </c>
      <c r="R56" s="15">
        <v>2</v>
      </c>
      <c r="T56" s="58">
        <f>IF(OR(AND(AA52=TRUE,G47=""),AND(AA52&lt;&gt;TRUE,G47&lt;&gt;"")),"Err",0)</f>
        <v>0</v>
      </c>
    </row>
    <row r="57" spans="1:30" ht="20.100000000000001" customHeight="1">
      <c r="A57" s="182" t="str">
        <f>IF(R56=0,"*入力してください*",IF(AND(R56&gt;=1,R56&lt;2,R58=""),"*入力してください*",""))</f>
        <v/>
      </c>
      <c r="B57" s="183"/>
      <c r="C57" s="184"/>
      <c r="D57" s="304" t="s">
        <v>104</v>
      </c>
      <c r="E57" s="305"/>
      <c r="F57" s="305"/>
      <c r="G57" s="305"/>
      <c r="H57" s="305"/>
      <c r="I57" s="305"/>
      <c r="J57" s="305"/>
      <c r="K57" s="305"/>
      <c r="L57" s="305"/>
      <c r="M57" s="305"/>
      <c r="N57" s="305"/>
      <c r="O57" s="305"/>
      <c r="P57" s="306"/>
      <c r="Q57" s="29"/>
      <c r="R57" s="28"/>
    </row>
    <row r="58" spans="1:30" ht="20.100000000000001" customHeight="1">
      <c r="A58" s="191" t="s">
        <v>118</v>
      </c>
      <c r="B58" s="192"/>
      <c r="C58" s="193"/>
      <c r="D58" s="5"/>
      <c r="E58" s="35"/>
      <c r="F58" s="313"/>
      <c r="G58" s="313"/>
      <c r="H58" s="17" t="s">
        <v>26</v>
      </c>
      <c r="I58" s="18"/>
      <c r="J58" s="18"/>
      <c r="K58" s="18"/>
      <c r="L58" s="11"/>
      <c r="M58" s="11"/>
      <c r="N58" s="11"/>
      <c r="O58" s="11"/>
      <c r="P58" s="13"/>
      <c r="Q58" s="29" t="s">
        <v>32</v>
      </c>
      <c r="R58" s="15">
        <v>2</v>
      </c>
      <c r="S58" s="57"/>
      <c r="T58" s="57"/>
      <c r="U58" s="57"/>
      <c r="V58" s="57"/>
      <c r="W58" s="57"/>
      <c r="X58" s="57"/>
      <c r="Z58" s="16" t="e">
        <f>OR(S58:X59)</f>
        <v>#VALUE!</v>
      </c>
      <c r="AB58" s="58" t="e">
        <f>IF(AND(R53=1,Z58=FALSE),"Err",0)</f>
        <v>#VALUE!</v>
      </c>
    </row>
    <row r="59" spans="1:30" ht="20.100000000000001" customHeight="1">
      <c r="A59" s="264" t="str">
        <f>IF(AND(R56=4,R58&lt;&gt;""),"入力に矛盾があります。","")</f>
        <v/>
      </c>
      <c r="B59" s="265"/>
      <c r="C59" s="266"/>
      <c r="D59" s="84" t="s">
        <v>102</v>
      </c>
      <c r="E59" s="32"/>
      <c r="F59" s="36"/>
      <c r="G59" s="37"/>
      <c r="H59" s="38" t="s">
        <v>27</v>
      </c>
      <c r="I59" s="37"/>
      <c r="J59" s="37"/>
      <c r="K59" s="317" t="s">
        <v>103</v>
      </c>
      <c r="L59" s="317"/>
      <c r="M59" s="317"/>
      <c r="N59" s="317"/>
      <c r="O59" s="317"/>
      <c r="P59" s="318"/>
      <c r="Q59" s="30" t="s">
        <v>33</v>
      </c>
      <c r="R59" s="27">
        <f>LEN(D60)</f>
        <v>0</v>
      </c>
      <c r="S59" s="57"/>
      <c r="T59" s="57"/>
      <c r="U59" s="57"/>
      <c r="V59" s="57"/>
      <c r="W59" s="57"/>
      <c r="X59" s="57"/>
      <c r="AB59" s="58" t="e">
        <f>IF(AND(R53=2,Z58=TRUE),"Err",0)</f>
        <v>#VALUE!</v>
      </c>
    </row>
    <row r="60" spans="1:30" ht="20.100000000000001" customHeight="1">
      <c r="A60" s="182" t="str">
        <f>IF(R59=0,"*入力してください*","")</f>
        <v>*入力してください*</v>
      </c>
      <c r="B60" s="183"/>
      <c r="C60" s="184"/>
      <c r="D60" s="295"/>
      <c r="E60" s="296"/>
      <c r="F60" s="296"/>
      <c r="G60" s="296"/>
      <c r="H60" s="296"/>
      <c r="I60" s="296"/>
      <c r="J60" s="296"/>
      <c r="K60" s="296"/>
      <c r="L60" s="296"/>
      <c r="M60" s="296"/>
      <c r="N60" s="296"/>
      <c r="O60" s="296"/>
      <c r="P60" s="297"/>
      <c r="Q60" s="29"/>
      <c r="R60" s="28"/>
      <c r="T60" s="58" t="str">
        <f>IF(OR(AND(R50=2,K51=""),AND(R50&lt;&gt;2,K51&lt;&gt;"")),"Err",0)</f>
        <v>Err</v>
      </c>
      <c r="U60" s="58">
        <f>IF(OR(AND(R50=2,N51=""),AND(R50&lt;&gt;2,N51&lt;&gt;"")),"Err",0)</f>
        <v>0</v>
      </c>
    </row>
    <row r="61" spans="1:30" ht="20.100000000000001" customHeight="1">
      <c r="A61" s="314" t="s">
        <v>119</v>
      </c>
      <c r="B61" s="315"/>
      <c r="C61" s="316"/>
      <c r="D61" s="298"/>
      <c r="E61" s="299"/>
      <c r="F61" s="299"/>
      <c r="G61" s="299"/>
      <c r="H61" s="299"/>
      <c r="I61" s="299"/>
      <c r="J61" s="299"/>
      <c r="K61" s="299"/>
      <c r="L61" s="299"/>
      <c r="M61" s="299"/>
      <c r="N61" s="299"/>
      <c r="O61" s="299"/>
      <c r="P61" s="300"/>
      <c r="Q61" s="29"/>
      <c r="R61" s="28"/>
      <c r="T61" s="58">
        <f>IF(OR(AND(R50=3,G52=""),AND(R50&lt;&gt;3,G52&lt;&gt;"")),"Err",0)</f>
        <v>0</v>
      </c>
      <c r="U61" s="58">
        <f>IF(OR(AND(R50=3,L52=""),AND(R50&lt;&gt;3,L52&lt;&gt;"")),"Err",0)</f>
        <v>0</v>
      </c>
    </row>
    <row r="62" spans="1:30" ht="20.100000000000001" customHeight="1">
      <c r="A62" s="314"/>
      <c r="B62" s="315"/>
      <c r="C62" s="316"/>
      <c r="D62" s="298"/>
      <c r="E62" s="299"/>
      <c r="F62" s="299"/>
      <c r="G62" s="299"/>
      <c r="H62" s="299"/>
      <c r="I62" s="299"/>
      <c r="J62" s="299"/>
      <c r="K62" s="299"/>
      <c r="L62" s="299"/>
      <c r="M62" s="299"/>
      <c r="N62" s="299"/>
      <c r="O62" s="299"/>
      <c r="P62" s="300"/>
      <c r="Q62" s="29"/>
      <c r="R62" s="28"/>
      <c r="T62" s="58">
        <f>IF(OR(AND(R50=4,F53=""),AND(R50&lt;&gt;4,F53&lt;&gt;"")),"Err",0)</f>
        <v>0</v>
      </c>
    </row>
    <row r="63" spans="1:30" ht="20.100000000000001" customHeight="1">
      <c r="A63" s="314"/>
      <c r="B63" s="315"/>
      <c r="C63" s="316"/>
      <c r="D63" s="298"/>
      <c r="E63" s="299"/>
      <c r="F63" s="299"/>
      <c r="G63" s="299"/>
      <c r="H63" s="299"/>
      <c r="I63" s="299"/>
      <c r="J63" s="299"/>
      <c r="K63" s="299"/>
      <c r="L63" s="299"/>
      <c r="M63" s="299"/>
      <c r="N63" s="299"/>
      <c r="O63" s="299"/>
      <c r="P63" s="300"/>
      <c r="Q63" s="29"/>
      <c r="R63" s="28"/>
      <c r="T63" s="58">
        <f>IF(OR(AND(R56=1,F58=""),AND(R56&lt;&gt;1,F58&lt;&gt;"")),"Err",0)</f>
        <v>0</v>
      </c>
      <c r="V63" s="58"/>
    </row>
    <row r="64" spans="1:30" ht="20.100000000000001" customHeight="1">
      <c r="A64" s="292"/>
      <c r="B64" s="293"/>
      <c r="C64" s="294"/>
      <c r="D64" s="301"/>
      <c r="E64" s="302"/>
      <c r="F64" s="302"/>
      <c r="G64" s="302"/>
      <c r="H64" s="302"/>
      <c r="I64" s="302"/>
      <c r="J64" s="302"/>
      <c r="K64" s="302"/>
      <c r="L64" s="302"/>
      <c r="M64" s="302"/>
      <c r="N64" s="302"/>
      <c r="O64" s="302"/>
      <c r="P64" s="303"/>
      <c r="Q64" s="29"/>
      <c r="R64" s="28"/>
      <c r="T64" s="58">
        <f>IF(OR(AND(R56=3,F58=""),AND(R56&lt;&gt;3,F58&lt;&gt;"")),"Err",0)</f>
        <v>0</v>
      </c>
    </row>
    <row r="65" spans="1:27" ht="21.95" customHeight="1">
      <c r="A65" s="319" t="s">
        <v>120</v>
      </c>
      <c r="B65" s="320"/>
      <c r="C65" s="321"/>
      <c r="D65" s="86" t="s">
        <v>22</v>
      </c>
      <c r="E65" s="87"/>
      <c r="F65" s="87"/>
      <c r="G65" s="87"/>
      <c r="H65" s="87"/>
      <c r="I65" s="87"/>
      <c r="J65" s="87"/>
      <c r="K65" s="87"/>
      <c r="L65" s="87"/>
      <c r="M65" s="87"/>
      <c r="N65" s="87"/>
      <c r="O65" s="87"/>
      <c r="P65" s="23"/>
      <c r="Q65" s="30" t="s">
        <v>33</v>
      </c>
      <c r="R65" s="27">
        <f>LEN(D66)</f>
        <v>0</v>
      </c>
      <c r="T65" s="58">
        <f>IF(AND(R56&lt;2,R58=0),"Err",0)</f>
        <v>0</v>
      </c>
    </row>
    <row r="66" spans="1:27" ht="21.95" customHeight="1">
      <c r="A66" s="191"/>
      <c r="B66" s="192"/>
      <c r="C66" s="193"/>
      <c r="D66" s="298"/>
      <c r="E66" s="299"/>
      <c r="F66" s="299"/>
      <c r="G66" s="299"/>
      <c r="H66" s="299"/>
      <c r="I66" s="299"/>
      <c r="J66" s="299"/>
      <c r="K66" s="299"/>
      <c r="L66" s="299"/>
      <c r="M66" s="299"/>
      <c r="N66" s="299"/>
      <c r="O66" s="299"/>
      <c r="P66" s="300"/>
      <c r="Q66" s="29"/>
      <c r="R66" s="28"/>
    </row>
    <row r="67" spans="1:27" ht="21.95" customHeight="1">
      <c r="A67" s="191"/>
      <c r="B67" s="192"/>
      <c r="C67" s="193"/>
      <c r="D67" s="298"/>
      <c r="E67" s="299"/>
      <c r="F67" s="299"/>
      <c r="G67" s="299"/>
      <c r="H67" s="299"/>
      <c r="I67" s="299"/>
      <c r="J67" s="299"/>
      <c r="K67" s="299"/>
      <c r="L67" s="299"/>
      <c r="M67" s="299"/>
      <c r="N67" s="299"/>
      <c r="O67" s="299"/>
      <c r="P67" s="300"/>
      <c r="Q67" s="29"/>
      <c r="R67" s="28"/>
    </row>
    <row r="68" spans="1:27" ht="21.95" customHeight="1">
      <c r="A68" s="292"/>
      <c r="B68" s="293"/>
      <c r="C68" s="294"/>
      <c r="D68" s="301"/>
      <c r="E68" s="302"/>
      <c r="F68" s="302"/>
      <c r="G68" s="302"/>
      <c r="H68" s="302"/>
      <c r="I68" s="302"/>
      <c r="J68" s="302"/>
      <c r="K68" s="302"/>
      <c r="L68" s="302"/>
      <c r="M68" s="302"/>
      <c r="N68" s="302"/>
      <c r="O68" s="302"/>
      <c r="P68" s="303"/>
      <c r="Q68" s="30" t="s">
        <v>33</v>
      </c>
      <c r="R68" s="27">
        <f>LEN(D69)</f>
        <v>0</v>
      </c>
    </row>
    <row r="69" spans="1:27" ht="21.95" customHeight="1">
      <c r="A69" s="324" t="s">
        <v>121</v>
      </c>
      <c r="B69" s="320"/>
      <c r="C69" s="321"/>
      <c r="D69" s="295"/>
      <c r="E69" s="296"/>
      <c r="F69" s="296"/>
      <c r="G69" s="296"/>
      <c r="H69" s="296"/>
      <c r="I69" s="296"/>
      <c r="J69" s="296"/>
      <c r="K69" s="296"/>
      <c r="L69" s="296"/>
      <c r="M69" s="296"/>
      <c r="N69" s="296"/>
      <c r="O69" s="296"/>
      <c r="P69" s="297"/>
      <c r="Q69" s="29"/>
      <c r="R69" s="28"/>
    </row>
    <row r="70" spans="1:27" ht="20.100000000000001" customHeight="1">
      <c r="A70" s="191"/>
      <c r="B70" s="192"/>
      <c r="C70" s="193"/>
      <c r="D70" s="298"/>
      <c r="E70" s="299"/>
      <c r="F70" s="299"/>
      <c r="G70" s="299"/>
      <c r="H70" s="299"/>
      <c r="I70" s="299"/>
      <c r="J70" s="299"/>
      <c r="K70" s="299"/>
      <c r="L70" s="299"/>
      <c r="M70" s="299"/>
      <c r="N70" s="299"/>
      <c r="O70" s="299"/>
      <c r="P70" s="300"/>
      <c r="Q70" s="29"/>
      <c r="R70" s="16" t="b">
        <f>OR(S77:X78)</f>
        <v>0</v>
      </c>
    </row>
    <row r="71" spans="1:27" ht="20.100000000000001" customHeight="1">
      <c r="A71" s="182" t="str">
        <f>IF(AA78=FALSE,"*入力してください*","")</f>
        <v>*入力してください*</v>
      </c>
      <c r="B71" s="183"/>
      <c r="C71" s="184"/>
      <c r="D71" s="86" t="s">
        <v>23</v>
      </c>
      <c r="E71" s="87"/>
      <c r="F71" s="87"/>
      <c r="G71" s="7"/>
      <c r="H71" s="7"/>
      <c r="I71" s="7"/>
      <c r="J71" s="7"/>
      <c r="K71" s="7"/>
      <c r="L71" s="7"/>
      <c r="M71" s="7"/>
      <c r="N71" s="7"/>
      <c r="O71" s="7"/>
      <c r="P71" s="12"/>
      <c r="Q71" s="29"/>
      <c r="R71" s="28"/>
    </row>
    <row r="72" spans="1:27" ht="20.100000000000001" customHeight="1">
      <c r="A72" s="314"/>
      <c r="B72" s="315"/>
      <c r="C72" s="316"/>
      <c r="D72" s="25"/>
      <c r="E72" s="9"/>
      <c r="F72" s="9"/>
      <c r="G72" s="9"/>
      <c r="H72" s="9"/>
      <c r="I72" s="9"/>
      <c r="J72" s="9"/>
      <c r="K72" s="17"/>
      <c r="L72" s="17"/>
      <c r="M72" s="39"/>
      <c r="N72" s="40" t="str">
        <f>IFERROR(IF(AA77="Err","入力に矛盾があります。",""),"")</f>
        <v/>
      </c>
      <c r="O72" s="41"/>
      <c r="P72" s="42"/>
      <c r="Q72" s="29"/>
      <c r="R72" s="16" t="b">
        <f>OR(S79:X82)</f>
        <v>0</v>
      </c>
    </row>
    <row r="73" spans="1:27" ht="20.100000000000001" customHeight="1">
      <c r="A73" s="314" t="s">
        <v>122</v>
      </c>
      <c r="B73" s="315"/>
      <c r="C73" s="316"/>
      <c r="D73" s="25" t="s">
        <v>83</v>
      </c>
      <c r="E73" s="17"/>
      <c r="F73" s="17"/>
      <c r="G73" s="17"/>
      <c r="H73" s="17"/>
      <c r="I73" s="9"/>
      <c r="J73" s="9"/>
      <c r="K73" s="9"/>
      <c r="L73" s="9"/>
      <c r="M73" s="9"/>
      <c r="N73" s="9"/>
      <c r="O73" s="9"/>
      <c r="P73" s="13"/>
      <c r="Q73" s="29"/>
      <c r="R73" s="28"/>
    </row>
    <row r="74" spans="1:27" ht="20.100000000000001" customHeight="1">
      <c r="A74" s="314"/>
      <c r="B74" s="315"/>
      <c r="C74" s="316"/>
      <c r="D74" s="25"/>
      <c r="E74" s="9"/>
      <c r="F74" s="9"/>
      <c r="G74" s="9"/>
      <c r="H74" s="9"/>
      <c r="I74" s="9"/>
      <c r="J74" s="9"/>
      <c r="K74" s="9"/>
      <c r="L74" s="9"/>
      <c r="M74" s="9"/>
      <c r="N74" s="9"/>
      <c r="O74" s="9"/>
      <c r="P74" s="13"/>
      <c r="Q74" s="29"/>
      <c r="R74" s="28"/>
    </row>
    <row r="75" spans="1:27" ht="20.100000000000001" customHeight="1">
      <c r="A75" s="345" t="str">
        <f>IF(AA82=FALSE,"*入力してください*","")</f>
        <v>*入力してください*</v>
      </c>
      <c r="B75" s="346"/>
      <c r="C75" s="347"/>
      <c r="D75" s="25"/>
      <c r="E75" s="9"/>
      <c r="F75" s="9"/>
      <c r="G75" s="9"/>
      <c r="H75" s="9"/>
      <c r="I75" s="9"/>
      <c r="J75" s="9"/>
      <c r="K75" s="9"/>
      <c r="L75" s="9"/>
      <c r="M75" s="9"/>
      <c r="N75" s="9"/>
      <c r="O75" s="9"/>
      <c r="P75" s="13"/>
      <c r="Q75" s="29"/>
      <c r="R75" s="28"/>
    </row>
    <row r="76" spans="1:27" ht="20.100000000000001" customHeight="1">
      <c r="A76" s="348"/>
      <c r="B76" s="349"/>
      <c r="C76" s="350"/>
      <c r="D76" s="84"/>
      <c r="E76" s="8"/>
      <c r="F76" s="8"/>
      <c r="G76" s="8"/>
      <c r="H76" s="8"/>
      <c r="I76" s="8"/>
      <c r="J76" s="8"/>
      <c r="K76" s="8"/>
      <c r="L76" s="8"/>
      <c r="M76" s="85"/>
      <c r="N76" s="124" t="str">
        <f>IFERROR(IF(AA79="Err","矛盾あり。",""),"")</f>
        <v/>
      </c>
      <c r="O76" s="2"/>
      <c r="P76" s="3"/>
      <c r="Q76" s="29" t="s">
        <v>32</v>
      </c>
      <c r="R76" s="15">
        <v>0</v>
      </c>
    </row>
    <row r="77" spans="1:27" ht="20.100000000000001" customHeight="1">
      <c r="A77" s="319" t="s">
        <v>123</v>
      </c>
      <c r="B77" s="320"/>
      <c r="C77" s="321"/>
      <c r="D77" s="4"/>
      <c r="E77" s="7"/>
      <c r="F77" s="7"/>
      <c r="G77" s="7"/>
      <c r="H77" s="7"/>
      <c r="I77" s="14" t="s">
        <v>20</v>
      </c>
      <c r="J77" s="286"/>
      <c r="K77" s="286"/>
      <c r="L77" s="286"/>
      <c r="M77" s="286"/>
      <c r="N77" s="286"/>
      <c r="O77" s="286"/>
      <c r="P77" s="23" t="s">
        <v>9</v>
      </c>
      <c r="Q77" s="29"/>
      <c r="R77" s="28"/>
      <c r="T77" s="57" t="b">
        <v>0</v>
      </c>
      <c r="U77" s="57" t="b">
        <v>0</v>
      </c>
      <c r="V77" s="57" t="b">
        <v>0</v>
      </c>
      <c r="W77" s="57" t="b">
        <v>0</v>
      </c>
      <c r="X77" s="57" t="b">
        <v>0</v>
      </c>
      <c r="AA77" s="58">
        <f>IF(AND(R70=TRUE,Y78=TRUE),"Err",0)</f>
        <v>0</v>
      </c>
    </row>
    <row r="78" spans="1:27" ht="20.100000000000001" customHeight="1">
      <c r="A78" s="292"/>
      <c r="B78" s="293"/>
      <c r="C78" s="294"/>
      <c r="D78" s="84" t="s">
        <v>25</v>
      </c>
      <c r="E78" s="290"/>
      <c r="F78" s="290"/>
      <c r="G78" s="290"/>
      <c r="H78" s="290"/>
      <c r="I78" s="290"/>
      <c r="J78" s="290"/>
      <c r="K78" s="290"/>
      <c r="L78" s="290"/>
      <c r="M78" s="322" t="s">
        <v>79</v>
      </c>
      <c r="N78" s="322"/>
      <c r="O78" s="322"/>
      <c r="P78" s="323"/>
      <c r="Q78" s="29" t="s">
        <v>32</v>
      </c>
      <c r="R78" s="15">
        <v>0</v>
      </c>
      <c r="S78" s="57" t="b">
        <v>0</v>
      </c>
      <c r="T78" s="57" t="b">
        <v>0</v>
      </c>
      <c r="U78" s="57" t="b">
        <v>0</v>
      </c>
      <c r="Y78" s="59" t="b">
        <v>0</v>
      </c>
      <c r="AA78" s="16" t="b">
        <f>OR(R70,Y78)</f>
        <v>0</v>
      </c>
    </row>
    <row r="79" spans="1:27" ht="20.100000000000001" customHeight="1">
      <c r="A79" s="319" t="s">
        <v>124</v>
      </c>
      <c r="B79" s="320"/>
      <c r="C79" s="321"/>
      <c r="D79" s="4"/>
      <c r="E79" s="7"/>
      <c r="F79" s="7"/>
      <c r="G79" s="7"/>
      <c r="H79" s="7"/>
      <c r="I79" s="14" t="s">
        <v>20</v>
      </c>
      <c r="J79" s="286"/>
      <c r="K79" s="286"/>
      <c r="L79" s="286"/>
      <c r="M79" s="286"/>
      <c r="N79" s="286"/>
      <c r="O79" s="286"/>
      <c r="P79" s="23" t="s">
        <v>9</v>
      </c>
      <c r="Q79" s="29"/>
      <c r="R79" s="28"/>
      <c r="U79" s="57" t="b">
        <v>0</v>
      </c>
      <c r="V79" s="57" t="b">
        <v>0</v>
      </c>
      <c r="W79" s="57" t="b">
        <v>0</v>
      </c>
      <c r="X79" s="57" t="b">
        <v>0</v>
      </c>
      <c r="AA79" s="58">
        <f>IF(AND(R72=TRUE,Y82=TRUE),"Err",0)</f>
        <v>0</v>
      </c>
    </row>
    <row r="80" spans="1:27" ht="20.100000000000001" customHeight="1">
      <c r="A80" s="292"/>
      <c r="B80" s="293"/>
      <c r="C80" s="294"/>
      <c r="D80" s="84" t="s">
        <v>25</v>
      </c>
      <c r="E80" s="290"/>
      <c r="F80" s="290"/>
      <c r="G80" s="290"/>
      <c r="H80" s="290"/>
      <c r="I80" s="290"/>
      <c r="J80" s="290"/>
      <c r="K80" s="290"/>
      <c r="L80" s="290"/>
      <c r="M80" s="322" t="s">
        <v>75</v>
      </c>
      <c r="N80" s="322"/>
      <c r="O80" s="322"/>
      <c r="P80" s="323"/>
      <c r="Q80" s="29"/>
      <c r="R80" s="16" t="b">
        <f>OR(F81="",M81="",F82="")</f>
        <v>1</v>
      </c>
      <c r="S80" s="57" t="b">
        <v>0</v>
      </c>
      <c r="T80" s="57" t="b">
        <v>0</v>
      </c>
      <c r="U80" s="57" t="b">
        <v>0</v>
      </c>
      <c r="V80" s="57" t="b">
        <v>0</v>
      </c>
      <c r="W80" s="57" t="b">
        <v>0</v>
      </c>
      <c r="X80" s="57" t="b">
        <v>0</v>
      </c>
    </row>
    <row r="81" spans="1:28" ht="20.100000000000001" customHeight="1">
      <c r="A81" s="182" t="str">
        <f>IF(R80=TRUE,"*入力してください*","")</f>
        <v>*入力してください*</v>
      </c>
      <c r="B81" s="183"/>
      <c r="C81" s="184"/>
      <c r="D81" s="304" t="s">
        <v>34</v>
      </c>
      <c r="E81" s="305"/>
      <c r="F81" s="342"/>
      <c r="G81" s="342"/>
      <c r="H81" s="342"/>
      <c r="I81" s="342"/>
      <c r="J81" s="342"/>
      <c r="K81" s="343" t="s">
        <v>35</v>
      </c>
      <c r="L81" s="343"/>
      <c r="M81" s="342"/>
      <c r="N81" s="342"/>
      <c r="O81" s="342"/>
      <c r="P81" s="344"/>
      <c r="Q81" s="29"/>
      <c r="R81" s="28"/>
      <c r="S81" s="57" t="b">
        <v>0</v>
      </c>
      <c r="T81" s="57" t="b">
        <v>0</v>
      </c>
      <c r="U81" s="57" t="b">
        <v>0</v>
      </c>
      <c r="V81" s="57" t="b">
        <v>0</v>
      </c>
      <c r="W81" s="57" t="b">
        <v>0</v>
      </c>
      <c r="X81" s="57" t="b">
        <v>0</v>
      </c>
    </row>
    <row r="82" spans="1:28" ht="20.100000000000001" customHeight="1">
      <c r="A82" s="292"/>
      <c r="B82" s="293"/>
      <c r="C82" s="294"/>
      <c r="D82" s="334" t="s">
        <v>36</v>
      </c>
      <c r="E82" s="335"/>
      <c r="F82" s="336"/>
      <c r="G82" s="336"/>
      <c r="H82" s="336"/>
      <c r="I82" s="336"/>
      <c r="J82" s="336"/>
      <c r="K82" s="336"/>
      <c r="L82" s="336"/>
      <c r="M82" s="336"/>
      <c r="N82" s="336"/>
      <c r="O82" s="336"/>
      <c r="P82" s="337"/>
      <c r="Q82" s="29"/>
      <c r="R82" s="28"/>
      <c r="S82" s="57" t="b">
        <v>0</v>
      </c>
      <c r="T82" s="57" t="b">
        <v>0</v>
      </c>
      <c r="U82" s="57" t="b">
        <v>0</v>
      </c>
      <c r="V82" s="16" t="b">
        <v>0</v>
      </c>
      <c r="Y82" s="59" t="b">
        <v>0</v>
      </c>
      <c r="AA82" s="16" t="b">
        <f>OR(R72,Y82)</f>
        <v>0</v>
      </c>
    </row>
    <row r="83" spans="1:28" ht="36" customHeight="1">
      <c r="A83" s="327" t="str">
        <f>IF(R83=TRUE,"*入力してください*","")</f>
        <v>*入力してください*</v>
      </c>
      <c r="B83" s="327"/>
      <c r="C83" s="327"/>
      <c r="D83" s="123"/>
      <c r="E83" s="325"/>
      <c r="F83" s="325"/>
      <c r="G83" s="325"/>
      <c r="H83" s="325"/>
      <c r="I83" s="325"/>
      <c r="J83" s="325"/>
      <c r="K83" s="325"/>
      <c r="L83" s="325"/>
      <c r="M83" s="325"/>
      <c r="N83" s="325"/>
      <c r="O83" s="79"/>
      <c r="P83" s="21"/>
      <c r="Q83" s="29"/>
      <c r="R83" s="28" t="b">
        <f>OR(E83="")</f>
        <v>1</v>
      </c>
      <c r="T83" s="58">
        <f>IF(AND(R76=3,J77=""),"Err",0)</f>
        <v>0</v>
      </c>
    </row>
    <row r="84" spans="1:28" ht="20.100000000000001" customHeight="1">
      <c r="A84" s="326" t="str">
        <f>IF(R84=TRUE,"*入力してください*","")</f>
        <v>*入力してください*</v>
      </c>
      <c r="B84" s="327"/>
      <c r="C84" s="327"/>
      <c r="D84" s="328"/>
      <c r="E84" s="329"/>
      <c r="F84" s="329"/>
      <c r="G84" s="329"/>
      <c r="H84" s="329"/>
      <c r="I84" s="329"/>
      <c r="J84" s="329"/>
      <c r="K84" s="329"/>
      <c r="L84" s="329"/>
      <c r="M84" s="329"/>
      <c r="N84" s="329"/>
      <c r="O84" s="329"/>
      <c r="P84" s="330"/>
      <c r="Q84" s="29"/>
      <c r="R84" s="28" t="b">
        <f>OR(D84="")</f>
        <v>1</v>
      </c>
      <c r="T84" s="58">
        <f>IF(AND(R76&gt;=1,E78=""),"Err",0)</f>
        <v>0</v>
      </c>
      <c r="V84" s="57" t="b">
        <v>0</v>
      </c>
      <c r="X84" s="58">
        <f>IF(AND(R76&gt;0,V84=FALSE),"Err",0)</f>
        <v>0</v>
      </c>
    </row>
    <row r="85" spans="1:28" ht="41.25" customHeight="1">
      <c r="A85" s="327"/>
      <c r="B85" s="327"/>
      <c r="C85" s="327"/>
      <c r="D85" s="331"/>
      <c r="E85" s="332"/>
      <c r="F85" s="332"/>
      <c r="G85" s="332"/>
      <c r="H85" s="332"/>
      <c r="I85" s="332"/>
      <c r="J85" s="332"/>
      <c r="K85" s="332"/>
      <c r="L85" s="332"/>
      <c r="M85" s="332"/>
      <c r="N85" s="332"/>
      <c r="O85" s="332"/>
      <c r="P85" s="333"/>
      <c r="Q85" s="29"/>
      <c r="R85" s="28"/>
      <c r="T85" s="58"/>
      <c r="V85" s="57"/>
      <c r="X85" s="58"/>
    </row>
    <row r="86" spans="1:28" ht="20.100000000000001" customHeight="1">
      <c r="A86" s="87" t="s">
        <v>77</v>
      </c>
      <c r="B86" s="87"/>
      <c r="C86" s="87"/>
      <c r="D86" s="87"/>
      <c r="E86" s="87"/>
      <c r="F86" s="87"/>
      <c r="G86" s="87"/>
      <c r="H86" s="87"/>
      <c r="I86" s="87"/>
      <c r="J86" s="87"/>
      <c r="K86" s="87"/>
      <c r="L86" s="87"/>
      <c r="M86" s="87"/>
      <c r="N86" s="87"/>
      <c r="O86" s="87"/>
      <c r="P86" s="87"/>
      <c r="Q86" s="29"/>
      <c r="R86" s="28"/>
      <c r="T86" s="58">
        <f>IF(AND(R78=3,J79=""),"Err",0)</f>
        <v>0</v>
      </c>
    </row>
    <row r="87" spans="1:28" ht="20.100000000000001" customHeight="1">
      <c r="A87" s="17" t="s">
        <v>37</v>
      </c>
      <c r="B87" s="17"/>
      <c r="C87" s="17" t="s">
        <v>38</v>
      </c>
      <c r="D87" s="17"/>
      <c r="E87" s="17"/>
      <c r="F87" s="17"/>
      <c r="G87" s="17"/>
      <c r="H87" s="17"/>
      <c r="I87" s="17"/>
      <c r="J87" s="17"/>
      <c r="K87" s="17"/>
      <c r="L87" s="17"/>
      <c r="M87" s="17"/>
      <c r="N87" s="17"/>
      <c r="O87" s="17"/>
      <c r="P87" s="17"/>
      <c r="Q87" s="29"/>
      <c r="R87" s="28"/>
      <c r="T87" s="58">
        <f>IF(AND(R78&gt;=1,E80=""),"Err",0)</f>
        <v>0</v>
      </c>
      <c r="V87" s="57" t="b">
        <v>0</v>
      </c>
      <c r="X87" s="58">
        <f>IF(AND(R78&gt;0,V87=FALSE),"Err",0)</f>
        <v>0</v>
      </c>
    </row>
    <row r="88" spans="1:28" ht="20.100000000000001" customHeight="1">
      <c r="A88" s="17"/>
      <c r="B88" s="17"/>
      <c r="C88" s="17" t="s">
        <v>39</v>
      </c>
      <c r="D88" s="17"/>
      <c r="E88" s="17"/>
      <c r="F88" s="17"/>
      <c r="G88" s="17"/>
      <c r="H88" s="17"/>
      <c r="I88" s="17"/>
      <c r="J88" s="17"/>
      <c r="K88" s="17"/>
      <c r="L88" s="17"/>
      <c r="M88" s="17"/>
      <c r="N88" s="17"/>
      <c r="O88" s="17"/>
      <c r="P88" s="17"/>
      <c r="Q88" s="29"/>
      <c r="R88" s="28"/>
    </row>
    <row r="89" spans="1:28" ht="20.100000000000001" customHeight="1">
      <c r="A89" s="55" t="s">
        <v>85</v>
      </c>
      <c r="B89" s="55"/>
      <c r="C89" s="55"/>
      <c r="D89" s="55"/>
      <c r="E89" s="55"/>
      <c r="F89" s="55"/>
      <c r="G89" s="55"/>
      <c r="H89" s="55"/>
      <c r="I89" s="55"/>
      <c r="J89" s="55"/>
      <c r="K89" s="55"/>
      <c r="L89" s="55"/>
      <c r="M89" s="55"/>
      <c r="N89" s="55"/>
      <c r="O89" s="55"/>
      <c r="P89" s="55" t="s">
        <v>86</v>
      </c>
      <c r="Q89" s="29"/>
      <c r="R89" s="28"/>
    </row>
    <row r="90" spans="1:28" ht="20.100000000000001" customHeight="1">
      <c r="A90" s="169"/>
      <c r="B90" s="170"/>
      <c r="C90" s="170"/>
      <c r="D90" s="170"/>
      <c r="E90" s="170"/>
      <c r="F90" s="170"/>
      <c r="G90" s="170"/>
      <c r="H90" s="170"/>
      <c r="I90" s="170"/>
      <c r="J90" s="170"/>
      <c r="K90" s="170"/>
      <c r="L90" s="170"/>
      <c r="M90" s="170"/>
      <c r="N90" s="170"/>
      <c r="O90" s="170"/>
      <c r="P90" s="171"/>
      <c r="Q90" s="29"/>
      <c r="R90" s="28"/>
    </row>
    <row r="91" spans="1:28" ht="20.100000000000001" customHeight="1">
      <c r="A91" s="172"/>
      <c r="B91" s="173"/>
      <c r="C91" s="173"/>
      <c r="D91" s="173"/>
      <c r="E91" s="173"/>
      <c r="F91" s="173"/>
      <c r="G91" s="173"/>
      <c r="H91" s="173"/>
      <c r="I91" s="173"/>
      <c r="J91" s="173"/>
      <c r="K91" s="173"/>
      <c r="L91" s="173"/>
      <c r="M91" s="173"/>
      <c r="N91" s="173"/>
      <c r="O91" s="173"/>
      <c r="P91" s="174"/>
      <c r="Q91" s="29"/>
      <c r="R91" s="28"/>
    </row>
    <row r="92" spans="1:28" ht="20.100000000000001" customHeight="1">
      <c r="A92" s="172"/>
      <c r="B92" s="173"/>
      <c r="C92" s="173"/>
      <c r="D92" s="173"/>
      <c r="E92" s="173"/>
      <c r="F92" s="173"/>
      <c r="G92" s="173"/>
      <c r="H92" s="173"/>
      <c r="I92" s="173"/>
      <c r="J92" s="173"/>
      <c r="K92" s="173"/>
      <c r="L92" s="173"/>
      <c r="M92" s="173"/>
      <c r="N92" s="173"/>
      <c r="O92" s="173"/>
      <c r="P92" s="174"/>
    </row>
    <row r="93" spans="1:28" ht="20.100000000000001" customHeight="1">
      <c r="A93" s="172"/>
      <c r="B93" s="173"/>
      <c r="C93" s="173"/>
      <c r="D93" s="173"/>
      <c r="E93" s="173"/>
      <c r="F93" s="173"/>
      <c r="G93" s="173"/>
      <c r="H93" s="173"/>
      <c r="I93" s="173"/>
      <c r="J93" s="173"/>
      <c r="K93" s="173"/>
      <c r="L93" s="173"/>
      <c r="M93" s="173"/>
      <c r="N93" s="173"/>
      <c r="O93" s="173"/>
      <c r="P93" s="174"/>
    </row>
    <row r="94" spans="1:28" ht="20.100000000000001" customHeight="1">
      <c r="A94" s="172"/>
      <c r="B94" s="173"/>
      <c r="C94" s="173"/>
      <c r="D94" s="173"/>
      <c r="E94" s="173"/>
      <c r="F94" s="173"/>
      <c r="G94" s="173"/>
      <c r="H94" s="173"/>
      <c r="I94" s="173"/>
      <c r="J94" s="173"/>
      <c r="K94" s="173"/>
      <c r="L94" s="173"/>
      <c r="M94" s="173"/>
      <c r="N94" s="173"/>
      <c r="O94" s="173"/>
      <c r="P94" s="174"/>
      <c r="S94" s="28"/>
      <c r="T94" s="28"/>
      <c r="U94" s="28"/>
      <c r="V94" s="28"/>
      <c r="W94" s="28"/>
      <c r="X94" s="28"/>
      <c r="Y94" s="28"/>
      <c r="Z94" s="28"/>
      <c r="AA94" s="28"/>
      <c r="AB94" s="28"/>
    </row>
    <row r="95" spans="1:28" ht="20.100000000000001" customHeight="1">
      <c r="A95" s="172"/>
      <c r="B95" s="173"/>
      <c r="C95" s="173"/>
      <c r="D95" s="173"/>
      <c r="E95" s="173"/>
      <c r="F95" s="173"/>
      <c r="G95" s="173"/>
      <c r="H95" s="173"/>
      <c r="I95" s="173"/>
      <c r="J95" s="173"/>
      <c r="K95" s="173"/>
      <c r="L95" s="173"/>
      <c r="M95" s="173"/>
      <c r="N95" s="173"/>
      <c r="O95" s="173"/>
      <c r="P95" s="174"/>
      <c r="S95" s="28"/>
      <c r="T95" s="28"/>
      <c r="U95" s="28"/>
      <c r="V95" s="28"/>
      <c r="W95" s="28"/>
      <c r="X95" s="28"/>
      <c r="Y95" s="28"/>
      <c r="Z95" s="28"/>
      <c r="AA95" s="28"/>
      <c r="AB95" s="28"/>
    </row>
    <row r="96" spans="1:28" ht="20.100000000000001" customHeight="1">
      <c r="A96" s="172"/>
      <c r="B96" s="173"/>
      <c r="C96" s="173"/>
      <c r="D96" s="173"/>
      <c r="E96" s="173"/>
      <c r="F96" s="173"/>
      <c r="G96" s="173"/>
      <c r="H96" s="173"/>
      <c r="I96" s="173"/>
      <c r="J96" s="173"/>
      <c r="K96" s="173"/>
      <c r="L96" s="173"/>
      <c r="M96" s="173"/>
      <c r="N96" s="173"/>
      <c r="O96" s="173"/>
      <c r="P96" s="174"/>
      <c r="S96" s="28"/>
      <c r="T96" s="28"/>
      <c r="U96" s="28"/>
      <c r="V96" s="28"/>
      <c r="W96" s="28"/>
      <c r="X96" s="28"/>
      <c r="Y96" s="28"/>
      <c r="Z96" s="28"/>
      <c r="AA96" s="28"/>
      <c r="AB96" s="28"/>
    </row>
    <row r="97" spans="1:28" ht="20.100000000000001" customHeight="1">
      <c r="A97" s="172"/>
      <c r="B97" s="173"/>
      <c r="C97" s="173"/>
      <c r="D97" s="173"/>
      <c r="E97" s="173"/>
      <c r="F97" s="173"/>
      <c r="G97" s="173"/>
      <c r="H97" s="173"/>
      <c r="I97" s="173"/>
      <c r="J97" s="173"/>
      <c r="K97" s="173"/>
      <c r="L97" s="173"/>
      <c r="M97" s="173"/>
      <c r="N97" s="173"/>
      <c r="O97" s="173"/>
      <c r="P97" s="174"/>
      <c r="S97" s="28"/>
      <c r="T97" s="28"/>
      <c r="U97" s="28"/>
      <c r="V97" s="28"/>
      <c r="W97" s="28"/>
      <c r="X97" s="28"/>
      <c r="Y97" s="28"/>
      <c r="Z97" s="28"/>
      <c r="AA97" s="28"/>
      <c r="AB97" s="28"/>
    </row>
    <row r="98" spans="1:28" ht="20.100000000000001" customHeight="1">
      <c r="A98" s="172"/>
      <c r="B98" s="173"/>
      <c r="C98" s="173"/>
      <c r="D98" s="173"/>
      <c r="E98" s="173"/>
      <c r="F98" s="173"/>
      <c r="G98" s="173"/>
      <c r="H98" s="173"/>
      <c r="I98" s="173"/>
      <c r="J98" s="173"/>
      <c r="K98" s="173"/>
      <c r="L98" s="173"/>
      <c r="M98" s="173"/>
      <c r="N98" s="173"/>
      <c r="O98" s="173"/>
      <c r="P98" s="174"/>
      <c r="S98" s="28"/>
      <c r="T98" s="28"/>
      <c r="U98" s="28"/>
      <c r="V98" s="28"/>
      <c r="W98" s="28"/>
      <c r="X98" s="28"/>
      <c r="Y98" s="28"/>
      <c r="Z98" s="28"/>
      <c r="AA98" s="28"/>
      <c r="AB98" s="28"/>
    </row>
    <row r="99" spans="1:28" ht="20.100000000000001" customHeight="1">
      <c r="A99" s="172"/>
      <c r="B99" s="173"/>
      <c r="C99" s="173"/>
      <c r="D99" s="173"/>
      <c r="E99" s="173"/>
      <c r="F99" s="173"/>
      <c r="G99" s="173"/>
      <c r="H99" s="173"/>
      <c r="I99" s="173"/>
      <c r="J99" s="173"/>
      <c r="K99" s="173"/>
      <c r="L99" s="173"/>
      <c r="M99" s="173"/>
      <c r="N99" s="173"/>
      <c r="O99" s="173"/>
      <c r="P99" s="174"/>
    </row>
    <row r="100" spans="1:28" ht="20.100000000000001" customHeight="1">
      <c r="A100" s="172"/>
      <c r="B100" s="173"/>
      <c r="C100" s="173"/>
      <c r="D100" s="173"/>
      <c r="E100" s="173"/>
      <c r="F100" s="173"/>
      <c r="G100" s="173"/>
      <c r="H100" s="173"/>
      <c r="I100" s="173"/>
      <c r="J100" s="173"/>
      <c r="K100" s="173"/>
      <c r="L100" s="173"/>
      <c r="M100" s="173"/>
      <c r="N100" s="173"/>
      <c r="O100" s="173"/>
      <c r="P100" s="174"/>
    </row>
    <row r="101" spans="1:28" ht="20.100000000000001" customHeight="1">
      <c r="A101" s="172"/>
      <c r="B101" s="173"/>
      <c r="C101" s="173"/>
      <c r="D101" s="173"/>
      <c r="E101" s="173"/>
      <c r="F101" s="173"/>
      <c r="G101" s="173"/>
      <c r="H101" s="173"/>
      <c r="I101" s="173"/>
      <c r="J101" s="173"/>
      <c r="K101" s="173"/>
      <c r="L101" s="173"/>
      <c r="M101" s="173"/>
      <c r="N101" s="173"/>
      <c r="O101" s="173"/>
      <c r="P101" s="174"/>
    </row>
    <row r="102" spans="1:28" ht="20.100000000000001" customHeight="1">
      <c r="A102" s="172"/>
      <c r="B102" s="173"/>
      <c r="C102" s="173"/>
      <c r="D102" s="173"/>
      <c r="E102" s="173"/>
      <c r="F102" s="173"/>
      <c r="G102" s="173"/>
      <c r="H102" s="173"/>
      <c r="I102" s="173"/>
      <c r="J102" s="173"/>
      <c r="K102" s="173"/>
      <c r="L102" s="173"/>
      <c r="M102" s="173"/>
      <c r="N102" s="173"/>
      <c r="O102" s="173"/>
      <c r="P102" s="174"/>
    </row>
    <row r="103" spans="1:28" ht="20.100000000000001" customHeight="1">
      <c r="A103" s="172"/>
      <c r="B103" s="173"/>
      <c r="C103" s="173"/>
      <c r="D103" s="173"/>
      <c r="E103" s="173"/>
      <c r="F103" s="173"/>
      <c r="G103" s="173"/>
      <c r="H103" s="173"/>
      <c r="I103" s="173"/>
      <c r="J103" s="173"/>
      <c r="K103" s="173"/>
      <c r="L103" s="173"/>
      <c r="M103" s="173"/>
      <c r="N103" s="173"/>
      <c r="O103" s="173"/>
      <c r="P103" s="174"/>
    </row>
    <row r="104" spans="1:28" ht="20.100000000000001" customHeight="1">
      <c r="A104" s="172"/>
      <c r="B104" s="173"/>
      <c r="C104" s="173"/>
      <c r="D104" s="173"/>
      <c r="E104" s="173"/>
      <c r="F104" s="173"/>
      <c r="G104" s="173"/>
      <c r="H104" s="173"/>
      <c r="I104" s="173"/>
      <c r="J104" s="173"/>
      <c r="K104" s="173"/>
      <c r="L104" s="173"/>
      <c r="M104" s="173"/>
      <c r="N104" s="173"/>
      <c r="O104" s="173"/>
      <c r="P104" s="174"/>
    </row>
    <row r="105" spans="1:28" ht="20.100000000000001" customHeight="1">
      <c r="A105" s="172"/>
      <c r="B105" s="173"/>
      <c r="C105" s="173"/>
      <c r="D105" s="173"/>
      <c r="E105" s="173"/>
      <c r="F105" s="173"/>
      <c r="G105" s="173"/>
      <c r="H105" s="173"/>
      <c r="I105" s="173"/>
      <c r="J105" s="173"/>
      <c r="K105" s="173"/>
      <c r="L105" s="173"/>
      <c r="M105" s="173"/>
      <c r="N105" s="173"/>
      <c r="O105" s="173"/>
      <c r="P105" s="174"/>
    </row>
    <row r="106" spans="1:28" ht="20.100000000000001" customHeight="1">
      <c r="A106" s="172"/>
      <c r="B106" s="173"/>
      <c r="C106" s="173"/>
      <c r="D106" s="173"/>
      <c r="E106" s="173"/>
      <c r="F106" s="173"/>
      <c r="G106" s="173"/>
      <c r="H106" s="173"/>
      <c r="I106" s="173"/>
      <c r="J106" s="173"/>
      <c r="K106" s="173"/>
      <c r="L106" s="173"/>
      <c r="M106" s="173"/>
      <c r="N106" s="173"/>
      <c r="O106" s="173"/>
      <c r="P106" s="174"/>
    </row>
    <row r="107" spans="1:28" ht="20.100000000000001" customHeight="1">
      <c r="A107" s="172"/>
      <c r="B107" s="173"/>
      <c r="C107" s="173"/>
      <c r="D107" s="173"/>
      <c r="E107" s="173"/>
      <c r="F107" s="173"/>
      <c r="G107" s="173"/>
      <c r="H107" s="173"/>
      <c r="I107" s="173"/>
      <c r="J107" s="173"/>
      <c r="K107" s="173"/>
      <c r="L107" s="173"/>
      <c r="M107" s="173"/>
      <c r="N107" s="173"/>
      <c r="O107" s="173"/>
      <c r="P107" s="174"/>
    </row>
    <row r="108" spans="1:28" ht="20.100000000000001" customHeight="1">
      <c r="A108" s="172"/>
      <c r="B108" s="173"/>
      <c r="C108" s="173"/>
      <c r="D108" s="173"/>
      <c r="E108" s="173"/>
      <c r="F108" s="173"/>
      <c r="G108" s="173"/>
      <c r="H108" s="173"/>
      <c r="I108" s="173"/>
      <c r="J108" s="173"/>
      <c r="K108" s="173"/>
      <c r="L108" s="173"/>
      <c r="M108" s="173"/>
      <c r="N108" s="173"/>
      <c r="O108" s="173"/>
      <c r="P108" s="174"/>
    </row>
    <row r="109" spans="1:28" ht="20.100000000000001" customHeight="1">
      <c r="A109" s="172"/>
      <c r="B109" s="173"/>
      <c r="C109" s="173"/>
      <c r="D109" s="173"/>
      <c r="E109" s="173"/>
      <c r="F109" s="173"/>
      <c r="G109" s="173"/>
      <c r="H109" s="173"/>
      <c r="I109" s="173"/>
      <c r="J109" s="173"/>
      <c r="K109" s="173"/>
      <c r="L109" s="173"/>
      <c r="M109" s="173"/>
      <c r="N109" s="173"/>
      <c r="O109" s="173"/>
      <c r="P109" s="174"/>
    </row>
    <row r="110" spans="1:28" ht="20.100000000000001" customHeight="1">
      <c r="A110" s="172"/>
      <c r="B110" s="173"/>
      <c r="C110" s="173"/>
      <c r="D110" s="173"/>
      <c r="E110" s="173"/>
      <c r="F110" s="173"/>
      <c r="G110" s="173"/>
      <c r="H110" s="173"/>
      <c r="I110" s="173"/>
      <c r="J110" s="173"/>
      <c r="K110" s="173"/>
      <c r="L110" s="173"/>
      <c r="M110" s="173"/>
      <c r="N110" s="173"/>
      <c r="O110" s="173"/>
      <c r="P110" s="174"/>
    </row>
    <row r="111" spans="1:28" ht="20.100000000000001" customHeight="1">
      <c r="A111" s="172"/>
      <c r="B111" s="173"/>
      <c r="C111" s="173"/>
      <c r="D111" s="173"/>
      <c r="E111" s="173"/>
      <c r="F111" s="173"/>
      <c r="G111" s="173"/>
      <c r="H111" s="173"/>
      <c r="I111" s="173"/>
      <c r="J111" s="173"/>
      <c r="K111" s="173"/>
      <c r="L111" s="173"/>
      <c r="M111" s="173"/>
      <c r="N111" s="173"/>
      <c r="O111" s="173"/>
      <c r="P111" s="174"/>
    </row>
    <row r="112" spans="1:28" ht="20.100000000000001" customHeight="1">
      <c r="A112" s="172"/>
      <c r="B112" s="173"/>
      <c r="C112" s="173"/>
      <c r="D112" s="173"/>
      <c r="E112" s="173"/>
      <c r="F112" s="173"/>
      <c r="G112" s="173"/>
      <c r="H112" s="173"/>
      <c r="I112" s="173"/>
      <c r="J112" s="173"/>
      <c r="K112" s="173"/>
      <c r="L112" s="173"/>
      <c r="M112" s="173"/>
      <c r="N112" s="173"/>
      <c r="O112" s="173"/>
      <c r="P112" s="174"/>
    </row>
    <row r="113" spans="1:16" ht="20.100000000000001" customHeight="1">
      <c r="A113" s="172"/>
      <c r="B113" s="173"/>
      <c r="C113" s="173"/>
      <c r="D113" s="173"/>
      <c r="E113" s="173"/>
      <c r="F113" s="173"/>
      <c r="G113" s="173"/>
      <c r="H113" s="173"/>
      <c r="I113" s="173"/>
      <c r="J113" s="173"/>
      <c r="K113" s="173"/>
      <c r="L113" s="173"/>
      <c r="M113" s="173"/>
      <c r="N113" s="173"/>
      <c r="O113" s="173"/>
      <c r="P113" s="174"/>
    </row>
    <row r="114" spans="1:16" ht="20.100000000000001" customHeight="1">
      <c r="A114" s="172"/>
      <c r="B114" s="173"/>
      <c r="C114" s="173"/>
      <c r="D114" s="173"/>
      <c r="E114" s="173"/>
      <c r="F114" s="173"/>
      <c r="G114" s="173"/>
      <c r="H114" s="173"/>
      <c r="I114" s="173"/>
      <c r="J114" s="173"/>
      <c r="K114" s="173"/>
      <c r="L114" s="173"/>
      <c r="M114" s="173"/>
      <c r="N114" s="173"/>
      <c r="O114" s="173"/>
      <c r="P114" s="174"/>
    </row>
    <row r="115" spans="1:16" ht="20.100000000000001" customHeight="1">
      <c r="A115" s="172"/>
      <c r="B115" s="173"/>
      <c r="C115" s="173"/>
      <c r="D115" s="173"/>
      <c r="E115" s="173"/>
      <c r="F115" s="173"/>
      <c r="G115" s="173"/>
      <c r="H115" s="173"/>
      <c r="I115" s="173"/>
      <c r="J115" s="173"/>
      <c r="K115" s="173"/>
      <c r="L115" s="173"/>
      <c r="M115" s="173"/>
      <c r="N115" s="173"/>
      <c r="O115" s="173"/>
      <c r="P115" s="174"/>
    </row>
    <row r="116" spans="1:16" ht="20.100000000000001" customHeight="1">
      <c r="A116" s="172"/>
      <c r="B116" s="173"/>
      <c r="C116" s="173"/>
      <c r="D116" s="173"/>
      <c r="E116" s="173"/>
      <c r="F116" s="173"/>
      <c r="G116" s="173"/>
      <c r="H116" s="173"/>
      <c r="I116" s="173"/>
      <c r="J116" s="173"/>
      <c r="K116" s="173"/>
      <c r="L116" s="173"/>
      <c r="M116" s="173"/>
      <c r="N116" s="173"/>
      <c r="O116" s="173"/>
      <c r="P116" s="174"/>
    </row>
    <row r="117" spans="1:16" ht="20.100000000000001" customHeight="1">
      <c r="A117" s="172"/>
      <c r="B117" s="173"/>
      <c r="C117" s="173"/>
      <c r="D117" s="173"/>
      <c r="E117" s="173"/>
      <c r="F117" s="173"/>
      <c r="G117" s="173"/>
      <c r="H117" s="173"/>
      <c r="I117" s="173"/>
      <c r="J117" s="173"/>
      <c r="K117" s="173"/>
      <c r="L117" s="173"/>
      <c r="M117" s="173"/>
      <c r="N117" s="173"/>
      <c r="O117" s="173"/>
      <c r="P117" s="174"/>
    </row>
    <row r="118" spans="1:16" ht="20.100000000000001" customHeight="1">
      <c r="A118" s="172"/>
      <c r="B118" s="173"/>
      <c r="C118" s="173"/>
      <c r="D118" s="173"/>
      <c r="E118" s="173"/>
      <c r="F118" s="173"/>
      <c r="G118" s="173"/>
      <c r="H118" s="173"/>
      <c r="I118" s="173"/>
      <c r="J118" s="173"/>
      <c r="K118" s="173"/>
      <c r="L118" s="173"/>
      <c r="M118" s="173"/>
      <c r="N118" s="173"/>
      <c r="O118" s="173"/>
      <c r="P118" s="174"/>
    </row>
    <row r="119" spans="1:16" ht="20.100000000000001" customHeight="1">
      <c r="A119" s="172"/>
      <c r="B119" s="173"/>
      <c r="C119" s="173"/>
      <c r="D119" s="173"/>
      <c r="E119" s="173"/>
      <c r="F119" s="173"/>
      <c r="G119" s="173"/>
      <c r="H119" s="173"/>
      <c r="I119" s="173"/>
      <c r="J119" s="173"/>
      <c r="K119" s="173"/>
      <c r="L119" s="173"/>
      <c r="M119" s="173"/>
      <c r="N119" s="173"/>
      <c r="O119" s="173"/>
      <c r="P119" s="174"/>
    </row>
    <row r="120" spans="1:16" ht="20.100000000000001" customHeight="1">
      <c r="A120" s="172"/>
      <c r="B120" s="173"/>
      <c r="C120" s="173"/>
      <c r="D120" s="173"/>
      <c r="E120" s="173"/>
      <c r="F120" s="173"/>
      <c r="G120" s="173"/>
      <c r="H120" s="173"/>
      <c r="I120" s="173"/>
      <c r="J120" s="173"/>
      <c r="K120" s="173"/>
      <c r="L120" s="173"/>
      <c r="M120" s="173"/>
      <c r="N120" s="173"/>
      <c r="O120" s="173"/>
      <c r="P120" s="174"/>
    </row>
    <row r="121" spans="1:16" ht="20.100000000000001" customHeight="1">
      <c r="A121" s="172"/>
      <c r="B121" s="173"/>
      <c r="C121" s="173"/>
      <c r="D121" s="173"/>
      <c r="E121" s="173"/>
      <c r="F121" s="173"/>
      <c r="G121" s="173"/>
      <c r="H121" s="173"/>
      <c r="I121" s="173"/>
      <c r="J121" s="173"/>
      <c r="K121" s="173"/>
      <c r="L121" s="173"/>
      <c r="M121" s="173"/>
      <c r="N121" s="173"/>
      <c r="O121" s="173"/>
      <c r="P121" s="174"/>
    </row>
    <row r="122" spans="1:16" ht="20.100000000000001" customHeight="1">
      <c r="A122" s="172"/>
      <c r="B122" s="173"/>
      <c r="C122" s="173"/>
      <c r="D122" s="173"/>
      <c r="E122" s="173"/>
      <c r="F122" s="173"/>
      <c r="G122" s="173"/>
      <c r="H122" s="173"/>
      <c r="I122" s="173"/>
      <c r="J122" s="173"/>
      <c r="K122" s="173"/>
      <c r="L122" s="173"/>
      <c r="M122" s="173"/>
      <c r="N122" s="173"/>
      <c r="O122" s="173"/>
      <c r="P122" s="174"/>
    </row>
    <row r="123" spans="1:16" ht="20.100000000000001" customHeight="1">
      <c r="A123" s="172"/>
      <c r="B123" s="173"/>
      <c r="C123" s="173"/>
      <c r="D123" s="173"/>
      <c r="E123" s="173"/>
      <c r="F123" s="173"/>
      <c r="G123" s="173"/>
      <c r="H123" s="173"/>
      <c r="I123" s="173"/>
      <c r="J123" s="173"/>
      <c r="K123" s="173"/>
      <c r="L123" s="173"/>
      <c r="M123" s="173"/>
      <c r="N123" s="173"/>
      <c r="O123" s="173"/>
      <c r="P123" s="174"/>
    </row>
    <row r="124" spans="1:16" ht="20.100000000000001" customHeight="1">
      <c r="A124" s="172"/>
      <c r="B124" s="173"/>
      <c r="C124" s="173"/>
      <c r="D124" s="173"/>
      <c r="E124" s="173"/>
      <c r="F124" s="173"/>
      <c r="G124" s="173"/>
      <c r="H124" s="173"/>
      <c r="I124" s="173"/>
      <c r="J124" s="173"/>
      <c r="K124" s="173"/>
      <c r="L124" s="173"/>
      <c r="M124" s="173"/>
      <c r="N124" s="173"/>
      <c r="O124" s="173"/>
      <c r="P124" s="174"/>
    </row>
    <row r="125" spans="1:16" ht="20.100000000000001" customHeight="1">
      <c r="A125" s="172"/>
      <c r="B125" s="173"/>
      <c r="C125" s="173"/>
      <c r="D125" s="173"/>
      <c r="E125" s="173"/>
      <c r="F125" s="173"/>
      <c r="G125" s="173"/>
      <c r="H125" s="173"/>
      <c r="I125" s="173"/>
      <c r="J125" s="173"/>
      <c r="K125" s="173"/>
      <c r="L125" s="173"/>
      <c r="M125" s="173"/>
      <c r="N125" s="173"/>
      <c r="O125" s="173"/>
      <c r="P125" s="174"/>
    </row>
    <row r="126" spans="1:16" ht="20.100000000000001" customHeight="1">
      <c r="A126" s="172"/>
      <c r="B126" s="173"/>
      <c r="C126" s="173"/>
      <c r="D126" s="173"/>
      <c r="E126" s="173"/>
      <c r="F126" s="173"/>
      <c r="G126" s="173"/>
      <c r="H126" s="173"/>
      <c r="I126" s="173"/>
      <c r="J126" s="173"/>
      <c r="K126" s="173"/>
      <c r="L126" s="173"/>
      <c r="M126" s="173"/>
      <c r="N126" s="173"/>
      <c r="O126" s="173"/>
      <c r="P126" s="174"/>
    </row>
    <row r="127" spans="1:16" ht="20.100000000000001" customHeight="1">
      <c r="A127" s="172"/>
      <c r="B127" s="173"/>
      <c r="C127" s="173"/>
      <c r="D127" s="173"/>
      <c r="E127" s="173"/>
      <c r="F127" s="173"/>
      <c r="G127" s="173"/>
      <c r="H127" s="173"/>
      <c r="I127" s="173"/>
      <c r="J127" s="173"/>
      <c r="K127" s="173"/>
      <c r="L127" s="173"/>
      <c r="M127" s="173"/>
      <c r="N127" s="173"/>
      <c r="O127" s="173"/>
      <c r="P127" s="174"/>
    </row>
    <row r="128" spans="1:16" ht="20.100000000000001" customHeight="1">
      <c r="A128" s="172"/>
      <c r="B128" s="173"/>
      <c r="C128" s="173"/>
      <c r="D128" s="173"/>
      <c r="E128" s="173"/>
      <c r="F128" s="173"/>
      <c r="G128" s="173"/>
      <c r="H128" s="173"/>
      <c r="I128" s="173"/>
      <c r="J128" s="173"/>
      <c r="K128" s="173"/>
      <c r="L128" s="173"/>
      <c r="M128" s="173"/>
      <c r="N128" s="173"/>
      <c r="O128" s="173"/>
      <c r="P128" s="174"/>
    </row>
    <row r="129" spans="1:16" ht="20.100000000000001" customHeight="1">
      <c r="A129" s="172"/>
      <c r="B129" s="173"/>
      <c r="C129" s="173"/>
      <c r="D129" s="173"/>
      <c r="E129" s="173"/>
      <c r="F129" s="173"/>
      <c r="G129" s="173"/>
      <c r="H129" s="173"/>
      <c r="I129" s="173"/>
      <c r="J129" s="173"/>
      <c r="K129" s="173"/>
      <c r="L129" s="173"/>
      <c r="M129" s="173"/>
      <c r="N129" s="173"/>
      <c r="O129" s="173"/>
      <c r="P129" s="174"/>
    </row>
    <row r="130" spans="1:16" ht="20.100000000000001" customHeight="1">
      <c r="A130" s="175"/>
      <c r="B130" s="176"/>
      <c r="C130" s="176"/>
      <c r="D130" s="176"/>
      <c r="E130" s="176"/>
      <c r="F130" s="176"/>
      <c r="G130" s="176"/>
      <c r="H130" s="176"/>
      <c r="I130" s="176"/>
      <c r="J130" s="176"/>
      <c r="K130" s="176"/>
      <c r="L130" s="176"/>
      <c r="M130" s="176"/>
      <c r="N130" s="176"/>
      <c r="O130" s="176"/>
      <c r="P130" s="177"/>
    </row>
    <row r="131" spans="1:16" ht="20.100000000000001" customHeight="1">
      <c r="A131" s="55" t="s">
        <v>85</v>
      </c>
      <c r="B131" s="55"/>
      <c r="C131" s="55"/>
      <c r="D131" s="55"/>
      <c r="E131" s="55"/>
      <c r="F131" s="55"/>
      <c r="G131" s="55"/>
      <c r="H131" s="55"/>
      <c r="I131" s="55"/>
      <c r="J131" s="55"/>
      <c r="K131" s="55"/>
      <c r="L131" s="55"/>
      <c r="M131" s="55"/>
      <c r="N131" s="55"/>
      <c r="O131" s="55"/>
      <c r="P131" s="55" t="s">
        <v>87</v>
      </c>
    </row>
    <row r="132" spans="1:16" ht="20.100000000000001" customHeight="1">
      <c r="A132" s="178"/>
      <c r="B132" s="170"/>
      <c r="C132" s="170"/>
      <c r="D132" s="170"/>
      <c r="E132" s="170"/>
      <c r="F132" s="170"/>
      <c r="G132" s="170"/>
      <c r="H132" s="170"/>
      <c r="I132" s="170"/>
      <c r="J132" s="170"/>
      <c r="K132" s="170"/>
      <c r="L132" s="170"/>
      <c r="M132" s="170"/>
      <c r="N132" s="170"/>
      <c r="O132" s="170"/>
      <c r="P132" s="171"/>
    </row>
    <row r="133" spans="1:16" ht="20.100000000000001" customHeight="1">
      <c r="A133" s="172"/>
      <c r="B133" s="173"/>
      <c r="C133" s="173"/>
      <c r="D133" s="173"/>
      <c r="E133" s="173"/>
      <c r="F133" s="173"/>
      <c r="G133" s="173"/>
      <c r="H133" s="173"/>
      <c r="I133" s="173"/>
      <c r="J133" s="173"/>
      <c r="K133" s="173"/>
      <c r="L133" s="173"/>
      <c r="M133" s="173"/>
      <c r="N133" s="173"/>
      <c r="O133" s="173"/>
      <c r="P133" s="174"/>
    </row>
    <row r="134" spans="1:16" ht="20.100000000000001" customHeight="1">
      <c r="A134" s="172"/>
      <c r="B134" s="173"/>
      <c r="C134" s="173"/>
      <c r="D134" s="173"/>
      <c r="E134" s="173"/>
      <c r="F134" s="173"/>
      <c r="G134" s="173"/>
      <c r="H134" s="173"/>
      <c r="I134" s="173"/>
      <c r="J134" s="173"/>
      <c r="K134" s="173"/>
      <c r="L134" s="173"/>
      <c r="M134" s="173"/>
      <c r="N134" s="173"/>
      <c r="O134" s="173"/>
      <c r="P134" s="174"/>
    </row>
    <row r="135" spans="1:16" ht="20.100000000000001" customHeight="1">
      <c r="A135" s="172"/>
      <c r="B135" s="173"/>
      <c r="C135" s="173"/>
      <c r="D135" s="173"/>
      <c r="E135" s="173"/>
      <c r="F135" s="173"/>
      <c r="G135" s="173"/>
      <c r="H135" s="173"/>
      <c r="I135" s="173"/>
      <c r="J135" s="173"/>
      <c r="K135" s="173"/>
      <c r="L135" s="173"/>
      <c r="M135" s="173"/>
      <c r="N135" s="173"/>
      <c r="O135" s="173"/>
      <c r="P135" s="174"/>
    </row>
    <row r="136" spans="1:16" ht="20.100000000000001" customHeight="1">
      <c r="A136" s="172"/>
      <c r="B136" s="173"/>
      <c r="C136" s="173"/>
      <c r="D136" s="173"/>
      <c r="E136" s="173"/>
      <c r="F136" s="173"/>
      <c r="G136" s="173"/>
      <c r="H136" s="173"/>
      <c r="I136" s="173"/>
      <c r="J136" s="173"/>
      <c r="K136" s="173"/>
      <c r="L136" s="173"/>
      <c r="M136" s="173"/>
      <c r="N136" s="173"/>
      <c r="O136" s="173"/>
      <c r="P136" s="174"/>
    </row>
    <row r="137" spans="1:16" ht="20.100000000000001" customHeight="1">
      <c r="A137" s="172"/>
      <c r="B137" s="173"/>
      <c r="C137" s="173"/>
      <c r="D137" s="173"/>
      <c r="E137" s="173"/>
      <c r="F137" s="173"/>
      <c r="G137" s="173"/>
      <c r="H137" s="173"/>
      <c r="I137" s="173"/>
      <c r="J137" s="173"/>
      <c r="K137" s="173"/>
      <c r="L137" s="173"/>
      <c r="M137" s="173"/>
      <c r="N137" s="173"/>
      <c r="O137" s="173"/>
      <c r="P137" s="174"/>
    </row>
    <row r="138" spans="1:16" ht="20.100000000000001" customHeight="1">
      <c r="A138" s="172"/>
      <c r="B138" s="173"/>
      <c r="C138" s="173"/>
      <c r="D138" s="173"/>
      <c r="E138" s="173"/>
      <c r="F138" s="173"/>
      <c r="G138" s="173"/>
      <c r="H138" s="173"/>
      <c r="I138" s="173"/>
      <c r="J138" s="173"/>
      <c r="K138" s="173"/>
      <c r="L138" s="173"/>
      <c r="M138" s="173"/>
      <c r="N138" s="173"/>
      <c r="O138" s="173"/>
      <c r="P138" s="174"/>
    </row>
    <row r="139" spans="1:16" ht="20.100000000000001" customHeight="1">
      <c r="A139" s="172"/>
      <c r="B139" s="173"/>
      <c r="C139" s="173"/>
      <c r="D139" s="173"/>
      <c r="E139" s="173"/>
      <c r="F139" s="173"/>
      <c r="G139" s="173"/>
      <c r="H139" s="173"/>
      <c r="I139" s="173"/>
      <c r="J139" s="173"/>
      <c r="K139" s="173"/>
      <c r="L139" s="173"/>
      <c r="M139" s="173"/>
      <c r="N139" s="173"/>
      <c r="O139" s="173"/>
      <c r="P139" s="174"/>
    </row>
    <row r="140" spans="1:16" ht="20.100000000000001" customHeight="1">
      <c r="A140" s="172"/>
      <c r="B140" s="173"/>
      <c r="C140" s="173"/>
      <c r="D140" s="173"/>
      <c r="E140" s="173"/>
      <c r="F140" s="173"/>
      <c r="G140" s="173"/>
      <c r="H140" s="173"/>
      <c r="I140" s="173"/>
      <c r="J140" s="173"/>
      <c r="K140" s="173"/>
      <c r="L140" s="173"/>
      <c r="M140" s="173"/>
      <c r="N140" s="173"/>
      <c r="O140" s="173"/>
      <c r="P140" s="174"/>
    </row>
    <row r="141" spans="1:16" ht="20.100000000000001" customHeight="1">
      <c r="A141" s="172"/>
      <c r="B141" s="173"/>
      <c r="C141" s="173"/>
      <c r="D141" s="173"/>
      <c r="E141" s="173"/>
      <c r="F141" s="173"/>
      <c r="G141" s="173"/>
      <c r="H141" s="173"/>
      <c r="I141" s="173"/>
      <c r="J141" s="173"/>
      <c r="K141" s="173"/>
      <c r="L141" s="173"/>
      <c r="M141" s="173"/>
      <c r="N141" s="173"/>
      <c r="O141" s="173"/>
      <c r="P141" s="174"/>
    </row>
    <row r="142" spans="1:16" ht="20.100000000000001" customHeight="1">
      <c r="A142" s="172"/>
      <c r="B142" s="173"/>
      <c r="C142" s="173"/>
      <c r="D142" s="173"/>
      <c r="E142" s="173"/>
      <c r="F142" s="173"/>
      <c r="G142" s="173"/>
      <c r="H142" s="173"/>
      <c r="I142" s="173"/>
      <c r="J142" s="173"/>
      <c r="K142" s="173"/>
      <c r="L142" s="173"/>
      <c r="M142" s="173"/>
      <c r="N142" s="173"/>
      <c r="O142" s="173"/>
      <c r="P142" s="174"/>
    </row>
    <row r="143" spans="1:16" ht="20.100000000000001" customHeight="1">
      <c r="A143" s="172"/>
      <c r="B143" s="173"/>
      <c r="C143" s="173"/>
      <c r="D143" s="173"/>
      <c r="E143" s="173"/>
      <c r="F143" s="173"/>
      <c r="G143" s="173"/>
      <c r="H143" s="173"/>
      <c r="I143" s="173"/>
      <c r="J143" s="173"/>
      <c r="K143" s="173"/>
      <c r="L143" s="173"/>
      <c r="M143" s="173"/>
      <c r="N143" s="173"/>
      <c r="O143" s="173"/>
      <c r="P143" s="174"/>
    </row>
    <row r="144" spans="1:16" ht="20.100000000000001" customHeight="1">
      <c r="A144" s="172"/>
      <c r="B144" s="173"/>
      <c r="C144" s="173"/>
      <c r="D144" s="173"/>
      <c r="E144" s="173"/>
      <c r="F144" s="173"/>
      <c r="G144" s="173"/>
      <c r="H144" s="173"/>
      <c r="I144" s="173"/>
      <c r="J144" s="173"/>
      <c r="K144" s="173"/>
      <c r="L144" s="173"/>
      <c r="M144" s="173"/>
      <c r="N144" s="173"/>
      <c r="O144" s="173"/>
      <c r="P144" s="174"/>
    </row>
    <row r="145" spans="1:16" ht="20.100000000000001" customHeight="1">
      <c r="A145" s="172"/>
      <c r="B145" s="173"/>
      <c r="C145" s="173"/>
      <c r="D145" s="173"/>
      <c r="E145" s="173"/>
      <c r="F145" s="173"/>
      <c r="G145" s="173"/>
      <c r="H145" s="173"/>
      <c r="I145" s="173"/>
      <c r="J145" s="173"/>
      <c r="K145" s="173"/>
      <c r="L145" s="173"/>
      <c r="M145" s="173"/>
      <c r="N145" s="173"/>
      <c r="O145" s="173"/>
      <c r="P145" s="174"/>
    </row>
    <row r="146" spans="1:16" ht="20.100000000000001" customHeight="1">
      <c r="A146" s="172"/>
      <c r="B146" s="173"/>
      <c r="C146" s="173"/>
      <c r="D146" s="173"/>
      <c r="E146" s="173"/>
      <c r="F146" s="173"/>
      <c r="G146" s="173"/>
      <c r="H146" s="173"/>
      <c r="I146" s="173"/>
      <c r="J146" s="173"/>
      <c r="K146" s="173"/>
      <c r="L146" s="173"/>
      <c r="M146" s="173"/>
      <c r="N146" s="173"/>
      <c r="O146" s="173"/>
      <c r="P146" s="174"/>
    </row>
    <row r="147" spans="1:16" ht="20.100000000000001" customHeight="1">
      <c r="A147" s="172"/>
      <c r="B147" s="173"/>
      <c r="C147" s="173"/>
      <c r="D147" s="173"/>
      <c r="E147" s="173"/>
      <c r="F147" s="173"/>
      <c r="G147" s="173"/>
      <c r="H147" s="173"/>
      <c r="I147" s="173"/>
      <c r="J147" s="173"/>
      <c r="K147" s="173"/>
      <c r="L147" s="173"/>
      <c r="M147" s="173"/>
      <c r="N147" s="173"/>
      <c r="O147" s="173"/>
      <c r="P147" s="174"/>
    </row>
    <row r="148" spans="1:16" ht="20.100000000000001" customHeight="1">
      <c r="A148" s="172"/>
      <c r="B148" s="173"/>
      <c r="C148" s="173"/>
      <c r="D148" s="173"/>
      <c r="E148" s="173"/>
      <c r="F148" s="173"/>
      <c r="G148" s="173"/>
      <c r="H148" s="173"/>
      <c r="I148" s="173"/>
      <c r="J148" s="173"/>
      <c r="K148" s="173"/>
      <c r="L148" s="173"/>
      <c r="M148" s="173"/>
      <c r="N148" s="173"/>
      <c r="O148" s="173"/>
      <c r="P148" s="174"/>
    </row>
    <row r="149" spans="1:16" ht="20.100000000000001" customHeight="1">
      <c r="A149" s="172"/>
      <c r="B149" s="173"/>
      <c r="C149" s="173"/>
      <c r="D149" s="173"/>
      <c r="E149" s="173"/>
      <c r="F149" s="173"/>
      <c r="G149" s="173"/>
      <c r="H149" s="173"/>
      <c r="I149" s="173"/>
      <c r="J149" s="173"/>
      <c r="K149" s="173"/>
      <c r="L149" s="173"/>
      <c r="M149" s="173"/>
      <c r="N149" s="173"/>
      <c r="O149" s="173"/>
      <c r="P149" s="174"/>
    </row>
    <row r="150" spans="1:16" ht="20.100000000000001" customHeight="1">
      <c r="A150" s="172"/>
      <c r="B150" s="173"/>
      <c r="C150" s="173"/>
      <c r="D150" s="173"/>
      <c r="E150" s="173"/>
      <c r="F150" s="173"/>
      <c r="G150" s="173"/>
      <c r="H150" s="173"/>
      <c r="I150" s="173"/>
      <c r="J150" s="173"/>
      <c r="K150" s="173"/>
      <c r="L150" s="173"/>
      <c r="M150" s="173"/>
      <c r="N150" s="173"/>
      <c r="O150" s="173"/>
      <c r="P150" s="174"/>
    </row>
    <row r="151" spans="1:16" ht="20.100000000000001" customHeight="1">
      <c r="A151" s="172"/>
      <c r="B151" s="173"/>
      <c r="C151" s="173"/>
      <c r="D151" s="173"/>
      <c r="E151" s="173"/>
      <c r="F151" s="173"/>
      <c r="G151" s="173"/>
      <c r="H151" s="173"/>
      <c r="I151" s="173"/>
      <c r="J151" s="173"/>
      <c r="K151" s="173"/>
      <c r="L151" s="173"/>
      <c r="M151" s="173"/>
      <c r="N151" s="173"/>
      <c r="O151" s="173"/>
      <c r="P151" s="174"/>
    </row>
    <row r="152" spans="1:16" ht="20.100000000000001" customHeight="1">
      <c r="A152" s="172"/>
      <c r="B152" s="173"/>
      <c r="C152" s="173"/>
      <c r="D152" s="173"/>
      <c r="E152" s="173"/>
      <c r="F152" s="173"/>
      <c r="G152" s="173"/>
      <c r="H152" s="173"/>
      <c r="I152" s="173"/>
      <c r="J152" s="173"/>
      <c r="K152" s="173"/>
      <c r="L152" s="173"/>
      <c r="M152" s="173"/>
      <c r="N152" s="173"/>
      <c r="O152" s="173"/>
      <c r="P152" s="174"/>
    </row>
    <row r="153" spans="1:16" ht="20.100000000000001" customHeight="1">
      <c r="A153" s="172"/>
      <c r="B153" s="173"/>
      <c r="C153" s="173"/>
      <c r="D153" s="173"/>
      <c r="E153" s="173"/>
      <c r="F153" s="173"/>
      <c r="G153" s="173"/>
      <c r="H153" s="173"/>
      <c r="I153" s="173"/>
      <c r="J153" s="173"/>
      <c r="K153" s="173"/>
      <c r="L153" s="173"/>
      <c r="M153" s="173"/>
      <c r="N153" s="173"/>
      <c r="O153" s="173"/>
      <c r="P153" s="174"/>
    </row>
    <row r="154" spans="1:16" ht="20.100000000000001" customHeight="1">
      <c r="A154" s="172"/>
      <c r="B154" s="173"/>
      <c r="C154" s="173"/>
      <c r="D154" s="173"/>
      <c r="E154" s="173"/>
      <c r="F154" s="173"/>
      <c r="G154" s="173"/>
      <c r="H154" s="173"/>
      <c r="I154" s="173"/>
      <c r="J154" s="173"/>
      <c r="K154" s="173"/>
      <c r="L154" s="173"/>
      <c r="M154" s="173"/>
      <c r="N154" s="173"/>
      <c r="O154" s="173"/>
      <c r="P154" s="174"/>
    </row>
    <row r="155" spans="1:16" ht="20.100000000000001" customHeight="1">
      <c r="A155" s="172"/>
      <c r="B155" s="173"/>
      <c r="C155" s="173"/>
      <c r="D155" s="173"/>
      <c r="E155" s="173"/>
      <c r="F155" s="173"/>
      <c r="G155" s="173"/>
      <c r="H155" s="173"/>
      <c r="I155" s="173"/>
      <c r="J155" s="173"/>
      <c r="K155" s="173"/>
      <c r="L155" s="173"/>
      <c r="M155" s="173"/>
      <c r="N155" s="173"/>
      <c r="O155" s="173"/>
      <c r="P155" s="174"/>
    </row>
    <row r="156" spans="1:16" ht="20.100000000000001" customHeight="1">
      <c r="A156" s="172"/>
      <c r="B156" s="173"/>
      <c r="C156" s="173"/>
      <c r="D156" s="173"/>
      <c r="E156" s="173"/>
      <c r="F156" s="173"/>
      <c r="G156" s="173"/>
      <c r="H156" s="173"/>
      <c r="I156" s="173"/>
      <c r="J156" s="173"/>
      <c r="K156" s="173"/>
      <c r="L156" s="173"/>
      <c r="M156" s="173"/>
      <c r="N156" s="173"/>
      <c r="O156" s="173"/>
      <c r="P156" s="174"/>
    </row>
    <row r="157" spans="1:16" ht="20.100000000000001" customHeight="1">
      <c r="A157" s="172"/>
      <c r="B157" s="173"/>
      <c r="C157" s="173"/>
      <c r="D157" s="173"/>
      <c r="E157" s="173"/>
      <c r="F157" s="173"/>
      <c r="G157" s="173"/>
      <c r="H157" s="173"/>
      <c r="I157" s="173"/>
      <c r="J157" s="173"/>
      <c r="K157" s="173"/>
      <c r="L157" s="173"/>
      <c r="M157" s="173"/>
      <c r="N157" s="173"/>
      <c r="O157" s="173"/>
      <c r="P157" s="174"/>
    </row>
    <row r="158" spans="1:16" ht="20.100000000000001" customHeight="1">
      <c r="A158" s="172"/>
      <c r="B158" s="173"/>
      <c r="C158" s="173"/>
      <c r="D158" s="173"/>
      <c r="E158" s="173"/>
      <c r="F158" s="173"/>
      <c r="G158" s="173"/>
      <c r="H158" s="173"/>
      <c r="I158" s="173"/>
      <c r="J158" s="173"/>
      <c r="K158" s="173"/>
      <c r="L158" s="173"/>
      <c r="M158" s="173"/>
      <c r="N158" s="173"/>
      <c r="O158" s="173"/>
      <c r="P158" s="174"/>
    </row>
    <row r="159" spans="1:16" ht="20.100000000000001" customHeight="1">
      <c r="A159" s="172"/>
      <c r="B159" s="173"/>
      <c r="C159" s="173"/>
      <c r="D159" s="173"/>
      <c r="E159" s="173"/>
      <c r="F159" s="173"/>
      <c r="G159" s="173"/>
      <c r="H159" s="173"/>
      <c r="I159" s="173"/>
      <c r="J159" s="173"/>
      <c r="K159" s="173"/>
      <c r="L159" s="173"/>
      <c r="M159" s="173"/>
      <c r="N159" s="173"/>
      <c r="O159" s="173"/>
      <c r="P159" s="174"/>
    </row>
    <row r="160" spans="1:16" ht="20.100000000000001" customHeight="1">
      <c r="A160" s="172"/>
      <c r="B160" s="173"/>
      <c r="C160" s="173"/>
      <c r="D160" s="173"/>
      <c r="E160" s="173"/>
      <c r="F160" s="173"/>
      <c r="G160" s="173"/>
      <c r="H160" s="173"/>
      <c r="I160" s="173"/>
      <c r="J160" s="173"/>
      <c r="K160" s="173"/>
      <c r="L160" s="173"/>
      <c r="M160" s="173"/>
      <c r="N160" s="173"/>
      <c r="O160" s="173"/>
      <c r="P160" s="174"/>
    </row>
    <row r="161" spans="1:16" ht="20.100000000000001" customHeight="1">
      <c r="A161" s="172"/>
      <c r="B161" s="173"/>
      <c r="C161" s="173"/>
      <c r="D161" s="173"/>
      <c r="E161" s="173"/>
      <c r="F161" s="173"/>
      <c r="G161" s="173"/>
      <c r="H161" s="173"/>
      <c r="I161" s="173"/>
      <c r="J161" s="173"/>
      <c r="K161" s="173"/>
      <c r="L161" s="173"/>
      <c r="M161" s="173"/>
      <c r="N161" s="173"/>
      <c r="O161" s="173"/>
      <c r="P161" s="174"/>
    </row>
    <row r="162" spans="1:16" ht="20.100000000000001" customHeight="1">
      <c r="A162" s="172"/>
      <c r="B162" s="173"/>
      <c r="C162" s="173"/>
      <c r="D162" s="173"/>
      <c r="E162" s="173"/>
      <c r="F162" s="173"/>
      <c r="G162" s="173"/>
      <c r="H162" s="173"/>
      <c r="I162" s="173"/>
      <c r="J162" s="173"/>
      <c r="K162" s="173"/>
      <c r="L162" s="173"/>
      <c r="M162" s="173"/>
      <c r="N162" s="173"/>
      <c r="O162" s="173"/>
      <c r="P162" s="174"/>
    </row>
    <row r="163" spans="1:16" ht="20.100000000000001" customHeight="1">
      <c r="A163" s="172"/>
      <c r="B163" s="173"/>
      <c r="C163" s="173"/>
      <c r="D163" s="173"/>
      <c r="E163" s="173"/>
      <c r="F163" s="173"/>
      <c r="G163" s="173"/>
      <c r="H163" s="173"/>
      <c r="I163" s="173"/>
      <c r="J163" s="173"/>
      <c r="K163" s="173"/>
      <c r="L163" s="173"/>
      <c r="M163" s="173"/>
      <c r="N163" s="173"/>
      <c r="O163" s="173"/>
      <c r="P163" s="174"/>
    </row>
    <row r="164" spans="1:16" ht="20.100000000000001" customHeight="1">
      <c r="A164" s="172"/>
      <c r="B164" s="173"/>
      <c r="C164" s="173"/>
      <c r="D164" s="173"/>
      <c r="E164" s="173"/>
      <c r="F164" s="173"/>
      <c r="G164" s="173"/>
      <c r="H164" s="173"/>
      <c r="I164" s="173"/>
      <c r="J164" s="173"/>
      <c r="K164" s="173"/>
      <c r="L164" s="173"/>
      <c r="M164" s="173"/>
      <c r="N164" s="173"/>
      <c r="O164" s="173"/>
      <c r="P164" s="174"/>
    </row>
    <row r="165" spans="1:16" ht="20.100000000000001" customHeight="1">
      <c r="A165" s="172"/>
      <c r="B165" s="173"/>
      <c r="C165" s="173"/>
      <c r="D165" s="173"/>
      <c r="E165" s="173"/>
      <c r="F165" s="173"/>
      <c r="G165" s="173"/>
      <c r="H165" s="173"/>
      <c r="I165" s="173"/>
      <c r="J165" s="173"/>
      <c r="K165" s="173"/>
      <c r="L165" s="173"/>
      <c r="M165" s="173"/>
      <c r="N165" s="173"/>
      <c r="O165" s="173"/>
      <c r="P165" s="174"/>
    </row>
    <row r="166" spans="1:16" ht="20.100000000000001" customHeight="1">
      <c r="A166" s="172"/>
      <c r="B166" s="173"/>
      <c r="C166" s="173"/>
      <c r="D166" s="173"/>
      <c r="E166" s="173"/>
      <c r="F166" s="173"/>
      <c r="G166" s="173"/>
      <c r="H166" s="173"/>
      <c r="I166" s="173"/>
      <c r="J166" s="173"/>
      <c r="K166" s="173"/>
      <c r="L166" s="173"/>
      <c r="M166" s="173"/>
      <c r="N166" s="173"/>
      <c r="O166" s="173"/>
      <c r="P166" s="174"/>
    </row>
    <row r="167" spans="1:16" ht="20.100000000000001" customHeight="1">
      <c r="A167" s="172"/>
      <c r="B167" s="173"/>
      <c r="C167" s="173"/>
      <c r="D167" s="173"/>
      <c r="E167" s="173"/>
      <c r="F167" s="173"/>
      <c r="G167" s="173"/>
      <c r="H167" s="173"/>
      <c r="I167" s="173"/>
      <c r="J167" s="173"/>
      <c r="K167" s="173"/>
      <c r="L167" s="173"/>
      <c r="M167" s="173"/>
      <c r="N167" s="173"/>
      <c r="O167" s="173"/>
      <c r="P167" s="174"/>
    </row>
    <row r="168" spans="1:16" ht="20.100000000000001" customHeight="1">
      <c r="A168" s="172"/>
      <c r="B168" s="173"/>
      <c r="C168" s="173"/>
      <c r="D168" s="173"/>
      <c r="E168" s="173"/>
      <c r="F168" s="173"/>
      <c r="G168" s="173"/>
      <c r="H168" s="173"/>
      <c r="I168" s="173"/>
      <c r="J168" s="173"/>
      <c r="K168" s="173"/>
      <c r="L168" s="173"/>
      <c r="M168" s="173"/>
      <c r="N168" s="173"/>
      <c r="O168" s="173"/>
      <c r="P168" s="174"/>
    </row>
    <row r="169" spans="1:16" ht="20.100000000000001" customHeight="1">
      <c r="A169" s="172"/>
      <c r="B169" s="173"/>
      <c r="C169" s="173"/>
      <c r="D169" s="173"/>
      <c r="E169" s="173"/>
      <c r="F169" s="173"/>
      <c r="G169" s="173"/>
      <c r="H169" s="173"/>
      <c r="I169" s="173"/>
      <c r="J169" s="173"/>
      <c r="K169" s="173"/>
      <c r="L169" s="173"/>
      <c r="M169" s="173"/>
      <c r="N169" s="173"/>
      <c r="O169" s="173"/>
      <c r="P169" s="174"/>
    </row>
    <row r="170" spans="1:16" ht="20.100000000000001" customHeight="1">
      <c r="A170" s="172"/>
      <c r="B170" s="173"/>
      <c r="C170" s="173"/>
      <c r="D170" s="173"/>
      <c r="E170" s="173"/>
      <c r="F170" s="173"/>
      <c r="G170" s="173"/>
      <c r="H170" s="173"/>
      <c r="I170" s="173"/>
      <c r="J170" s="173"/>
      <c r="K170" s="173"/>
      <c r="L170" s="173"/>
      <c r="M170" s="173"/>
      <c r="N170" s="173"/>
      <c r="O170" s="173"/>
      <c r="P170" s="174"/>
    </row>
    <row r="171" spans="1:16" ht="20.100000000000001" customHeight="1">
      <c r="A171" s="172"/>
      <c r="B171" s="173"/>
      <c r="C171" s="173"/>
      <c r="D171" s="173"/>
      <c r="E171" s="173"/>
      <c r="F171" s="173"/>
      <c r="G171" s="173"/>
      <c r="H171" s="173"/>
      <c r="I171" s="173"/>
      <c r="J171" s="173"/>
      <c r="K171" s="173"/>
      <c r="L171" s="173"/>
      <c r="M171" s="173"/>
      <c r="N171" s="173"/>
      <c r="O171" s="173"/>
      <c r="P171" s="174"/>
    </row>
    <row r="172" spans="1:16" ht="20.100000000000001" customHeight="1">
      <c r="A172" s="175"/>
      <c r="B172" s="176"/>
      <c r="C172" s="176"/>
      <c r="D172" s="176"/>
      <c r="E172" s="176"/>
      <c r="F172" s="176"/>
      <c r="G172" s="176"/>
      <c r="H172" s="176"/>
      <c r="I172" s="176"/>
      <c r="J172" s="176"/>
      <c r="K172" s="176"/>
      <c r="L172" s="176"/>
      <c r="M172" s="176"/>
      <c r="N172" s="176"/>
      <c r="O172" s="176"/>
      <c r="P172" s="177"/>
    </row>
  </sheetData>
  <sheetProtection algorithmName="SHA-512" hashValue="Z2jCl3SVf5a7jZ2UsYcU9IBP/VNtjvK1ieFomRRX+U7nLCh1oxc7ceYGS0fWzb85nv1Z8PVlhc9HZuFHs+Ysug==" saltValue="4gFkC2FIJf+92NSZxFoCiw==" spinCount="100000" sheet="1" objects="1" scenarios="1"/>
  <mergeCells count="137">
    <mergeCell ref="E83:N83"/>
    <mergeCell ref="A84:C85"/>
    <mergeCell ref="D84:P85"/>
    <mergeCell ref="A83:C83"/>
    <mergeCell ref="A82:C82"/>
    <mergeCell ref="D82:E82"/>
    <mergeCell ref="F82:P82"/>
    <mergeCell ref="I24:J24"/>
    <mergeCell ref="I25:J25"/>
    <mergeCell ref="I26:J26"/>
    <mergeCell ref="I27:J27"/>
    <mergeCell ref="I28:J28"/>
    <mergeCell ref="A79:C80"/>
    <mergeCell ref="J79:O79"/>
    <mergeCell ref="E80:L80"/>
    <mergeCell ref="M80:P80"/>
    <mergeCell ref="A81:C81"/>
    <mergeCell ref="D81:E81"/>
    <mergeCell ref="F81:J81"/>
    <mergeCell ref="K81:L81"/>
    <mergeCell ref="M81:P81"/>
    <mergeCell ref="A73:C74"/>
    <mergeCell ref="A75:C75"/>
    <mergeCell ref="A76:C76"/>
    <mergeCell ref="A77:C78"/>
    <mergeCell ref="J77:O77"/>
    <mergeCell ref="E78:L78"/>
    <mergeCell ref="M78:P78"/>
    <mergeCell ref="A65:C68"/>
    <mergeCell ref="D66:P68"/>
    <mergeCell ref="A69:C70"/>
    <mergeCell ref="D69:P70"/>
    <mergeCell ref="A71:C71"/>
    <mergeCell ref="A72:C72"/>
    <mergeCell ref="A58:C58"/>
    <mergeCell ref="F58:G58"/>
    <mergeCell ref="A59:C59"/>
    <mergeCell ref="A60:C60"/>
    <mergeCell ref="D60:P64"/>
    <mergeCell ref="A61:C63"/>
    <mergeCell ref="A64:C64"/>
    <mergeCell ref="K59:P59"/>
    <mergeCell ref="A53:C53"/>
    <mergeCell ref="F53:O53"/>
    <mergeCell ref="A57:C57"/>
    <mergeCell ref="A54:C54"/>
    <mergeCell ref="A55:C55"/>
    <mergeCell ref="A56:C56"/>
    <mergeCell ref="A51:C51"/>
    <mergeCell ref="A52:C52"/>
    <mergeCell ref="D57:P57"/>
    <mergeCell ref="A44:C44"/>
    <mergeCell ref="A45:C45"/>
    <mergeCell ref="G45:O45"/>
    <mergeCell ref="A46:C46"/>
    <mergeCell ref="A47:C47"/>
    <mergeCell ref="G47:P47"/>
    <mergeCell ref="A48:C48"/>
    <mergeCell ref="A49:C49"/>
    <mergeCell ref="A50:C50"/>
    <mergeCell ref="F50:O50"/>
    <mergeCell ref="L46:O46"/>
    <mergeCell ref="D41:E41"/>
    <mergeCell ref="F41:P41"/>
    <mergeCell ref="D42:E42"/>
    <mergeCell ref="F42:P42"/>
    <mergeCell ref="A43:C43"/>
    <mergeCell ref="A34:C34"/>
    <mergeCell ref="F34:P34"/>
    <mergeCell ref="A35:C35"/>
    <mergeCell ref="A36:C36"/>
    <mergeCell ref="A37:C37"/>
    <mergeCell ref="D37:P40"/>
    <mergeCell ref="A38:C39"/>
    <mergeCell ref="A40:C40"/>
    <mergeCell ref="O31:P31"/>
    <mergeCell ref="A32:C32"/>
    <mergeCell ref="D32:F32"/>
    <mergeCell ref="J32:K32"/>
    <mergeCell ref="A33:C33"/>
    <mergeCell ref="D29:H29"/>
    <mergeCell ref="A30:C30"/>
    <mergeCell ref="N30:O30"/>
    <mergeCell ref="I29:J29"/>
    <mergeCell ref="N29:O29"/>
    <mergeCell ref="L29:M29"/>
    <mergeCell ref="A24:C29"/>
    <mergeCell ref="L27:M27"/>
    <mergeCell ref="N27:O27"/>
    <mergeCell ref="Y29:AC29"/>
    <mergeCell ref="M1:P1"/>
    <mergeCell ref="A3:P3"/>
    <mergeCell ref="K7:P7"/>
    <mergeCell ref="K8:P8"/>
    <mergeCell ref="K9:N9"/>
    <mergeCell ref="K10:P10"/>
    <mergeCell ref="A21:C21"/>
    <mergeCell ref="D21:E21"/>
    <mergeCell ref="I21:J21"/>
    <mergeCell ref="A12:E12"/>
    <mergeCell ref="A18:C18"/>
    <mergeCell ref="D19:P20"/>
    <mergeCell ref="D18:P18"/>
    <mergeCell ref="A19:C20"/>
    <mergeCell ref="N2:O2"/>
    <mergeCell ref="A2:B2"/>
    <mergeCell ref="W20:Y20"/>
    <mergeCell ref="Z20:AB20"/>
    <mergeCell ref="A23:C23"/>
    <mergeCell ref="D23:H23"/>
    <mergeCell ref="N23:P23"/>
    <mergeCell ref="I23:M23"/>
    <mergeCell ref="L24:M24"/>
    <mergeCell ref="A90:P130"/>
    <mergeCell ref="A132:P172"/>
    <mergeCell ref="K11:P11"/>
    <mergeCell ref="A13:P15"/>
    <mergeCell ref="A16:C16"/>
    <mergeCell ref="D16:P17"/>
    <mergeCell ref="A17:C17"/>
    <mergeCell ref="E26:H26"/>
    <mergeCell ref="E27:H27"/>
    <mergeCell ref="D24:D27"/>
    <mergeCell ref="E24:H24"/>
    <mergeCell ref="A22:C22"/>
    <mergeCell ref="E25:H25"/>
    <mergeCell ref="D28:H28"/>
    <mergeCell ref="E22:F22"/>
    <mergeCell ref="G22:P22"/>
    <mergeCell ref="L28:M28"/>
    <mergeCell ref="N28:O28"/>
    <mergeCell ref="A31:C31"/>
    <mergeCell ref="L25:M25"/>
    <mergeCell ref="L26:M26"/>
    <mergeCell ref="N24:O24"/>
    <mergeCell ref="N25:O25"/>
    <mergeCell ref="N26:O26"/>
  </mergeCells>
  <phoneticPr fontId="3"/>
  <conditionalFormatting sqref="D19">
    <cfRule type="expression" dxfId="65" priority="33">
      <formula>$R$18&gt;40</formula>
    </cfRule>
  </conditionalFormatting>
  <conditionalFormatting sqref="D16:P17 D18:D19">
    <cfRule type="expression" dxfId="64" priority="36">
      <formula>$R$16&gt;36</formula>
    </cfRule>
  </conditionalFormatting>
  <conditionalFormatting sqref="D16:P20">
    <cfRule type="containsBlanks" dxfId="63" priority="2">
      <formula>LEN(TRIM(D16))=0</formula>
    </cfRule>
  </conditionalFormatting>
  <conditionalFormatting sqref="D37:P40">
    <cfRule type="containsBlanks" dxfId="62" priority="10">
      <formula>LEN(TRIM(D37))=0</formula>
    </cfRule>
  </conditionalFormatting>
  <conditionalFormatting sqref="D60:P64">
    <cfRule type="containsBlanks" dxfId="61" priority="9">
      <formula>LEN(TRIM(D60))=0</formula>
    </cfRule>
  </conditionalFormatting>
  <conditionalFormatting sqref="D66:P68">
    <cfRule type="containsBlanks" dxfId="60" priority="6">
      <formula>LEN(TRIM(D66))=0</formula>
    </cfRule>
  </conditionalFormatting>
  <conditionalFormatting sqref="D84:P85">
    <cfRule type="containsBlanks" dxfId="59" priority="7">
      <formula>LEN(TRIM(D84))=0</formula>
    </cfRule>
  </conditionalFormatting>
  <conditionalFormatting sqref="E78">
    <cfRule type="expression" dxfId="58" priority="44">
      <formula>$T$84="Err"</formula>
    </cfRule>
  </conditionalFormatting>
  <conditionalFormatting sqref="E80">
    <cfRule type="expression" dxfId="57" priority="43">
      <formula>$T$87="Err"</formula>
    </cfRule>
  </conditionalFormatting>
  <conditionalFormatting sqref="E22:F22">
    <cfRule type="containsBlanks" dxfId="56" priority="4">
      <formula>LEN(TRIM(E22))=0</formula>
    </cfRule>
  </conditionalFormatting>
  <conditionalFormatting sqref="E83:N83">
    <cfRule type="containsBlanks" dxfId="55" priority="8">
      <formula>LEN(TRIM(E83))=0</formula>
    </cfRule>
  </conditionalFormatting>
  <conditionalFormatting sqref="F58:G58">
    <cfRule type="expression" dxfId="54" priority="47">
      <formula>$T$63="Err"</formula>
    </cfRule>
  </conditionalFormatting>
  <conditionalFormatting sqref="F50:O50">
    <cfRule type="expression" dxfId="53" priority="21">
      <formula>$T$49="Err"</formula>
    </cfRule>
  </conditionalFormatting>
  <conditionalFormatting sqref="F53:O53">
    <cfRule type="expression" dxfId="52" priority="20">
      <formula>$T$52="Err"</formula>
    </cfRule>
  </conditionalFormatting>
  <conditionalFormatting sqref="F34:P34">
    <cfRule type="expression" dxfId="51" priority="60">
      <formula>$T$39="Err"</formula>
    </cfRule>
  </conditionalFormatting>
  <conditionalFormatting sqref="F41:P42">
    <cfRule type="expression" dxfId="50" priority="3">
      <formula>AND(ISBLANK(F41),ISBLANK(F42))</formula>
    </cfRule>
  </conditionalFormatting>
  <conditionalFormatting sqref="G49:J49">
    <cfRule type="expression" dxfId="49" priority="30">
      <formula>$T$61="Err"</formula>
    </cfRule>
  </conditionalFormatting>
  <conditionalFormatting sqref="G52:J52">
    <cfRule type="expression" dxfId="48" priority="25">
      <formula>$T$61="Err"</formula>
    </cfRule>
  </conditionalFormatting>
  <conditionalFormatting sqref="G45:O45">
    <cfRule type="expression" dxfId="47" priority="56">
      <formula>$T$51="Err"</formula>
    </cfRule>
  </conditionalFormatting>
  <conditionalFormatting sqref="G47:P47">
    <cfRule type="expression" dxfId="46" priority="55">
      <formula>$T$56="Err"</formula>
    </cfRule>
  </conditionalFormatting>
  <conditionalFormatting sqref="H32">
    <cfRule type="expression" dxfId="45" priority="38">
      <formula>$U$38="Err"</formula>
    </cfRule>
  </conditionalFormatting>
  <conditionalFormatting sqref="I24">
    <cfRule type="containsBlanks" dxfId="44" priority="41">
      <formula>LEN(TRIM(I24))=0</formula>
    </cfRule>
    <cfRule type="cellIs" dxfId="43" priority="66" operator="greaterThan">
      <formula>$N$24</formula>
    </cfRule>
  </conditionalFormatting>
  <conditionalFormatting sqref="I27">
    <cfRule type="cellIs" dxfId="42" priority="64" operator="greaterThan">
      <formula>$N$27</formula>
    </cfRule>
  </conditionalFormatting>
  <conditionalFormatting sqref="I29:J29">
    <cfRule type="cellIs" dxfId="41" priority="5" operator="equal">
      <formula>0</formula>
    </cfRule>
  </conditionalFormatting>
  <conditionalFormatting sqref="J51:J52 L51:L52 N51:N52">
    <cfRule type="expression" dxfId="40" priority="1">
      <formula>$U$60="Err"</formula>
    </cfRule>
  </conditionalFormatting>
  <conditionalFormatting sqref="J77:O77">
    <cfRule type="expression" dxfId="39" priority="46">
      <formula>$T$83="Err"</formula>
    </cfRule>
  </conditionalFormatting>
  <conditionalFormatting sqref="J79:O79">
    <cfRule type="expression" dxfId="38" priority="45">
      <formula>$T$86="Err"</formula>
    </cfRule>
  </conditionalFormatting>
  <conditionalFormatting sqref="L29">
    <cfRule type="cellIs" dxfId="37" priority="34" operator="greaterThan">
      <formula>0.27</formula>
    </cfRule>
  </conditionalFormatting>
  <conditionalFormatting sqref="L46 P46">
    <cfRule type="expression" dxfId="36" priority="76">
      <formula>$T$54="Err"</formula>
    </cfRule>
    <cfRule type="expression" dxfId="35" priority="77">
      <formula>$R$45=4</formula>
    </cfRule>
  </conditionalFormatting>
  <conditionalFormatting sqref="M32">
    <cfRule type="expression" dxfId="34" priority="37">
      <formula>$V$38="Err"</formula>
    </cfRule>
  </conditionalFormatting>
  <conditionalFormatting sqref="M78:P78">
    <cfRule type="expression" dxfId="33" priority="40">
      <formula>$X$84="Err"</formula>
    </cfRule>
  </conditionalFormatting>
  <conditionalFormatting sqref="M80:P80">
    <cfRule type="expression" dxfId="32" priority="39">
      <formula>$X$87="Err"</formula>
    </cfRule>
  </conditionalFormatting>
  <conditionalFormatting sqref="N2:O2">
    <cfRule type="containsBlanks" dxfId="31" priority="16">
      <formula>LEN(TRIM(N2))=0</formula>
    </cfRule>
  </conditionalFormatting>
  <conditionalFormatting sqref="N24:O24">
    <cfRule type="containsBlanks" dxfId="30" priority="17">
      <formula>LEN(TRIM(N24))=0</formula>
    </cfRule>
  </conditionalFormatting>
  <conditionalFormatting sqref="N30:O30">
    <cfRule type="expression" dxfId="29" priority="61">
      <formula>$Y$36="Err"</formula>
    </cfRule>
  </conditionalFormatting>
  <conditionalFormatting sqref="O31:P31">
    <cfRule type="expression" dxfId="28" priority="73">
      <formula>$T$37="Err"</formula>
    </cfRule>
    <cfRule type="expression" dxfId="27" priority="74">
      <formula>$R$30=4</formula>
    </cfRule>
  </conditionalFormatting>
  <dataValidations xWindow="1454" yWindow="750" count="45">
    <dataValidation imeMode="off" allowBlank="1" showInputMessage="1" showErrorMessage="1" promptTitle="【電話番号】" prompt="担当者に連絡可能な電話番号を記入してください。" sqref="M81:P81" xr:uid="{00000000-0002-0000-0000-000000000000}"/>
    <dataValidation imeMode="off" allowBlank="1" showInputMessage="1" showErrorMessage="1" promptTitle="【メール】" prompt="担当者のメールアドレスを記入してください。" sqref="F82:P82" xr:uid="{00000000-0002-0000-0000-000001000000}"/>
    <dataValidation imeMode="hiragana" allowBlank="1" showInputMessage="1" showErrorMessage="1" promptTitle="【担当者名】" prompt="担当者の名前を記入してください。" sqref="F81:J81" xr:uid="{00000000-0002-0000-0000-000002000000}"/>
    <dataValidation imeMode="off" allowBlank="1" showInputMessage="1" showErrorMessage="1" promptTitle="【商品又は事業者のPR動画】" prompt="PR動画又はPR動画が掲載されているホームページ等のアドレスを記入してください。" sqref="E80:L80" xr:uid="{00000000-0002-0000-0000-000003000000}"/>
    <dataValidation imeMode="off" allowBlank="1" showInputMessage="1" showErrorMessage="1" promptTitle="【商品又は事業者のHP】" prompt="ホームページ等のアドレスを記入してください。_x000a_※物販ECサイトは掲載できません。" sqref="E78:L78" xr:uid="{00000000-0002-0000-0000-000004000000}"/>
    <dataValidation imeMode="hiragana" allowBlank="1" showInputMessage="1" showErrorMessage="1" promptTitle="【消費期限】" prompt="「出荷日から〇日以内」等、起点が分かるように記入してください。" sqref="F42:P42" xr:uid="{00000000-0002-0000-0000-000005000000}"/>
    <dataValidation imeMode="hiragana" allowBlank="1" showInputMessage="1" showErrorMessage="1" promptTitle="【賞味期限】" prompt="「出荷日から〇日以内」等、起点が分かるように記入してください。" sqref="D41:D42 F41:P41" xr:uid="{00000000-0002-0000-0000-000006000000}"/>
    <dataValidation allowBlank="1" showInputMessage="1" showErrorMessage="1" promptTitle="【配送不可エリア】" prompt="その他を選択した場合の内容を記入してください。" sqref="L46 P46" xr:uid="{00000000-0002-0000-0000-000007000000}"/>
    <dataValidation imeMode="hiragana" allowBlank="1" showInputMessage="1" showErrorMessage="1" promptTitle="【配送不可エリア】" prompt="配送不可エリアを選択した場合、配送不可の理由を記入してください。" sqref="G47:P47" xr:uid="{00000000-0002-0000-0000-000008000000}"/>
    <dataValidation type="textLength" imeMode="hiragana" operator="lessThanOrEqual" allowBlank="1" showInputMessage="1" showErrorMessage="1" error="1000文字まで入力できます。_x000a_超過する場合は、別紙に記入し提出してください。" promptTitle="【原材料】" prompt="1000文字まで表示できます。_x000a_超過する場合は、別紙に記入し提出してください。" sqref="D69:P70" xr:uid="{00000000-0002-0000-0000-000009000000}">
      <formula1>1000</formula1>
    </dataValidation>
    <dataValidation type="textLength" imeMode="hiragana" operator="lessThanOrEqual" allowBlank="1" showInputMessage="1" showErrorMessage="1" error="1000文字まで入力できます。_x000a_超過する場合は、別紙に記入し提出してください。" promptTitle="【その他注意事項】" prompt="1000文字まで表示できます。_x000a_超過する場合は、別紙に記入し提出してください。" sqref="D66:P68" xr:uid="{00000000-0002-0000-0000-00000A000000}">
      <formula1>1000</formula1>
    </dataValidation>
    <dataValidation imeMode="hiragana" allowBlank="1" showInputMessage="1" showErrorMessage="1" promptTitle="【商品、事業者PR動画】" prompt="その他を選択した場合の内容を記入してください。" sqref="J79:O79" xr:uid="{00000000-0002-0000-0000-00000B000000}"/>
    <dataValidation imeMode="hiragana" allowBlank="1" showInputMessage="1" showErrorMessage="1" promptTitle="【商品、事業者HP】" prompt="その他を選択した場合の内容を記入してください。" sqref="J77:O77" xr:uid="{00000000-0002-0000-0000-00000C000000}"/>
    <dataValidation imeMode="hiragana" allowBlank="1" showInputMessage="1" showErrorMessage="1" promptTitle="【配送期間】" prompt="配送期間に関して特記事項があれば記入してください。" sqref="F53:O53" xr:uid="{00000000-0002-0000-0000-00000D000000}"/>
    <dataValidation imeMode="hiragana" allowBlank="1" showInputMessage="1" showErrorMessage="1" promptTitle="【配送（出荷）】" prompt="その他を選択した場合の内容を記入してください。" sqref="G45:O45" xr:uid="{00000000-0002-0000-0000-00000E000000}"/>
    <dataValidation type="whole" imeMode="off" allowBlank="1" showInputMessage="1" showErrorMessage="1" sqref="G44" xr:uid="{00000000-0002-0000-0000-00000F000000}">
      <formula1>1</formula1>
      <formula2>31</formula2>
    </dataValidation>
    <dataValidation allowBlank="1" showInputMessage="1" showErrorMessage="1" promptTitle="【オプションの初期化】" prompt="オプションを解除する場合は、データを削除してください。" sqref="R30 R32 R34:R35 R42 R78 R53 R50 R56 R58 R76 R47" xr:uid="{00000000-0002-0000-0000-000010000000}"/>
    <dataValidation type="textLength" imeMode="hiragana" operator="lessThanOrEqual" allowBlank="1" showInputMessage="1" showErrorMessage="1" error="1000文字まで入力できます。_x000a_超過する場合は、別紙に記入し提出してください。" promptTitle="【商品PR】" prompt="1000文字まで表示できます。_x000a_超過する場合は、別紙に記入し提出してください。" sqref="D60:P64" xr:uid="{00000000-0002-0000-0000-000011000000}">
      <formula1>1000</formula1>
    </dataValidation>
    <dataValidation type="textLength" imeMode="hiragana" operator="lessThanOrEqual" allowBlank="1" showInputMessage="1" showErrorMessage="1" error="1000文字以内で入力してください。" promptTitle="【内容（容量）】" prompt="「品名」、「大きさ」、「数量」等が分かるように記入してください。_x000a_（1000文字以内で入力してください。）" sqref="D37:P40" xr:uid="{00000000-0002-0000-0000-000012000000}">
      <formula1>1000</formula1>
    </dataValidation>
    <dataValidation imeMode="hiragana" allowBlank="1" showInputMessage="1" showErrorMessage="1" promptTitle="【項目】" prompt="項目を追加する場合、入力してください。" sqref="E26" xr:uid="{00000000-0002-0000-0000-000013000000}"/>
    <dataValidation imeMode="hiragana" allowBlank="1" showInputMessage="1" showErrorMessage="1" promptTitle="【出荷ルール】" prompt="定期コースの場合、出荷ルールを入力してください。_x000a_例：出荷依頼の翌月から、月1回×3か月配送" sqref="F34:P34" xr:uid="{00000000-0002-0000-0000-000014000000}"/>
    <dataValidation imeMode="hiragana" allowBlank="1" showInputMessage="1" showErrorMessage="1" promptTitle="【配送方法】" prompt="2種類以上の配送方法を指定できる場合、指定の無かったときの配送方法を入力してください。" sqref="N30:O30" xr:uid="{00000000-0002-0000-0000-000015000000}"/>
    <dataValidation imeMode="hiragana" allowBlank="1" showInputMessage="1" showErrorMessage="1" promptTitle="【配送業者】" prompt="その他の配送業者を入力してください。" sqref="O31:P31" xr:uid="{00000000-0002-0000-0000-000016000000}"/>
    <dataValidation imeMode="off" allowBlank="1" showInputMessage="1" showErrorMessage="1" sqref="K11:P11" xr:uid="{00000000-0002-0000-0000-000017000000}"/>
    <dataValidation imeMode="hiragana" allowBlank="1" showInputMessage="1" showErrorMessage="1" sqref="K7:P8 K9:N9 K10:P10" xr:uid="{00000000-0002-0000-0000-000018000000}"/>
    <dataValidation imeMode="off" allowBlank="1" showInputMessage="1" showErrorMessage="1" promptTitle="【商品番号】" prompt="管理システムやふるさとチョイスなどで確認の上、入力してください。" sqref="N2:O2" xr:uid="{00000000-0002-0000-0000-000019000000}"/>
    <dataValidation type="whole" imeMode="off" operator="greaterThanOrEqual" allowBlank="1" showInputMessage="1" showErrorMessage="1" promptTitle="【配送回数】" prompt="複数回出荷する場合は必ず入力してください。" sqref="I21:J21" xr:uid="{00000000-0002-0000-0000-00001A000000}">
      <formula1>1</formula1>
    </dataValidation>
    <dataValidation type="list" operator="greaterThanOrEqual" allowBlank="1" showInputMessage="1" showErrorMessage="1" sqref="H32" xr:uid="{00000000-0002-0000-0000-00001B000000}">
      <formula1>OFFSET($T$22,0,0,IFERROR(ROW(INDEX($T$22:$T$28,MATCH(1,INDEX(1-ISBLANK($T$22:$T$28),0),1)))-ROW($T$22)+1,0),1)</formula1>
    </dataValidation>
    <dataValidation type="list" allowBlank="1" showInputMessage="1" showErrorMessage="1" sqref="M32" xr:uid="{00000000-0002-0000-0000-00001C000000}">
      <formula1>OFFSET($U$22,0,0,IFERROR(ROW(INDEX($U$22:$U$28,MATCH(1,INDEX(1-ISBLANK($U$22:$U$28),0),1)))-ROW($U$22)+1,0),1)</formula1>
    </dataValidation>
    <dataValidation allowBlank="1" showInputMessage="1" showErrorMessage="1" promptTitle="【対象ポイント】" prompt="※寄附ポイントを調整する場合は手入力をお願いします。" sqref="D21:E21" xr:uid="{00000000-0002-0000-0000-00001D000000}"/>
    <dataValidation type="textLength" imeMode="hiragana" operator="lessThanOrEqual" allowBlank="1" showInputMessage="1" showErrorMessage="1" error="全角36文字以内で入力してください。" promptTitle="【商品タイトル】" prompt="商品と浜田市及び石見地域の魅力をPRできるように工夫してください。_x000a_※全角36文字以内で入力してください。" sqref="E16:P17 D16:D18" xr:uid="{00000000-0002-0000-0000-00001E000000}">
      <formula1>36</formula1>
    </dataValidation>
    <dataValidation allowBlank="1" showErrorMessage="1" sqref="E25:H25" xr:uid="{00000000-0002-0000-0000-00001F000000}"/>
    <dataValidation imeMode="hiragana" allowBlank="1" showInputMessage="1" showErrorMessage="1" promptTitle="【受付期間】" prompt="受付期間に関して特記事項があれば記入してください。" sqref="F50:O50" xr:uid="{00000000-0002-0000-0000-000020000000}"/>
    <dataValidation allowBlank="1" showInputMessage="1" showErrorMessage="1" promptTitle="【金額】" prompt="税込み金額を入力してください。_x000a_店頭販売金額より金額が高いと赤く表示されます。" sqref="I24:J24" xr:uid="{00000000-0002-0000-0000-000021000000}"/>
    <dataValidation type="whole" operator="greaterThanOrEqual" allowBlank="1" showInputMessage="1" showErrorMessage="1" error="1以上の数字を入力してください。" promptTitle="【受付期間】" prompt="季節商品の場合、申込を受け付ける期間を入力してください。" sqref="L48:L49 N48:N49" xr:uid="{00000000-0002-0000-0000-000022000000}">
      <formula1>1</formula1>
    </dataValidation>
    <dataValidation type="whole" operator="greaterThanOrEqual" allowBlank="1" showInputMessage="1" showErrorMessage="1" error="2021以上の数字を入力してください。" promptTitle="【受付期間】" prompt="季節商品の場合、申込を受け付ける期間を入力してください。_x000a_年は西暦で入力してください。" sqref="J48:J49" xr:uid="{00000000-0002-0000-0000-000023000000}">
      <formula1>2021</formula1>
    </dataValidation>
    <dataValidation type="whole" operator="greaterThanOrEqual" allowBlank="1" showInputMessage="1" showErrorMessage="1" error="1以上の数字を入力してください。" promptTitle="【配送期間】" prompt="季節商品の場合、配送する期間をを入力してください。" sqref="L51:L52 N51:N52" xr:uid="{00000000-0002-0000-0000-000024000000}">
      <formula1>1</formula1>
    </dataValidation>
    <dataValidation type="whole" operator="greaterThanOrEqual" allowBlank="1" showInputMessage="1" showErrorMessage="1" error="1以上の数字を入力してください。" promptTitle="【配送指定日】" prompt="配送指定可能な期間を入力してください。" sqref="I55 J56 K55 L56" xr:uid="{00000000-0002-0000-0000-000025000000}">
      <formula1>1</formula1>
    </dataValidation>
    <dataValidation type="whole" operator="greaterThanOrEqual" allowBlank="1" showInputMessage="1" showErrorMessage="1" error="2021以上の数字を入力してください。" promptTitle="【配送指定日】" prompt="配送指定可能な期間を入力してください。_x000a_年は西暦で入力してください。" sqref="H56 G55" xr:uid="{00000000-0002-0000-0000-000026000000}">
      <formula1>2021</formula1>
    </dataValidation>
    <dataValidation type="whole" operator="greaterThanOrEqual" allowBlank="1" showInputMessage="1" showErrorMessage="1" error="2021以上の数字を入力してください。" promptTitle="【配送期間】" prompt="季節商品の場合、配送する期間をを入力してください。_x000a_年は西暦で入力してください。" sqref="J51:J52" xr:uid="{00000000-0002-0000-0000-000027000000}">
      <formula1>2021</formula1>
    </dataValidation>
    <dataValidation imeMode="off" allowBlank="1" showInputMessage="1" showErrorMessage="1" promptTitle="【提供可能数】" prompt="設定する在庫数を入力してください。_x000a_今後在庫追加の可能性がない場合は、「今後在庫数を追加しない」にチェックをお願いします。" sqref="F58:G58" xr:uid="{00000000-0002-0000-0000-000028000000}"/>
    <dataValidation type="textLength" operator="lessThanOrEqual" showInputMessage="1" showErrorMessage="1" error="全角かつ16文字以内で入力してください" promptTitle="【配送用名称】" prompt="伝票に印字される品名です。※アルファベット含めすべて全角かつ16文字以内で入力してください。" sqref="D19:P20" xr:uid="{00000000-0002-0000-0000-000029000000}">
      <formula1>16</formula1>
    </dataValidation>
    <dataValidation type="list" allowBlank="1" showInputMessage="1" showErrorMessage="1" error="プルダウンリストから選択してください。" sqref="E22:F22" xr:uid="{00000000-0002-0000-0000-00002A000000}">
      <formula1>$Q$22:$Q$24</formula1>
    </dataValidation>
    <dataValidation allowBlank="1" showInputMessage="1" showErrorMessage="1" promptTitle="【地場産品基準説明文】" prompt="どのように地場産品基準を満たしているのかの詳細を記入してください。" sqref="D84:P85" xr:uid="{00000000-0002-0000-0000-00002B000000}"/>
    <dataValidation imeMode="off" allowBlank="1" showInputMessage="1" showErrorMessage="1" promptTitle="【金額】" prompt="税込み金額を入力してください。_x000a_店頭販売金額より金額が高いと赤く表示されます。" sqref="I25:J25 I26:J26" xr:uid="{00000000-0002-0000-0000-00002C000000}"/>
  </dataValidations>
  <printOptions horizontalCentered="1"/>
  <pageMargins left="0.59055118110236227" right="0.59055118110236227" top="0.59055118110236227" bottom="0.19685039370078741" header="0.39370078740157483" footer="0"/>
  <headerFooter>
    <oddFooter>&amp;R2025年7月改定</oddFooter>
  </headerFooter>
  <rowBreaks count="3" manualBreakCount="3">
    <brk id="45" max="15" man="1"/>
    <brk id="88" max="15" man="1"/>
    <brk id="130" max="15" man="1"/>
  </rowBreaks>
  <ignoredErrors>
    <ignoredError sqref="Q22:Q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21">
              <controlPr defaultSize="0" autoFill="0" autoLine="0" autoPict="0">
                <anchor moveWithCells="1">
                  <from>
                    <xdr:col>11</xdr:col>
                    <xdr:colOff>381000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50178" r:id="rId5" name="Option Button 21-1">
              <controlPr defaultSize="0" autoFill="0" autoLine="0" autoPict="0">
                <anchor moveWithCells="1">
                  <from>
                    <xdr:col>3</xdr:col>
                    <xdr:colOff>0</xdr:colOff>
                    <xdr:row>78</xdr:row>
                    <xdr:rowOff>9525</xdr:rowOff>
                  </from>
                  <to>
                    <xdr:col>4</xdr:col>
                    <xdr:colOff>133350</xdr:colOff>
                    <xdr:row>79</xdr:row>
                    <xdr:rowOff>0</xdr:rowOff>
                  </to>
                </anchor>
              </controlPr>
            </control>
          </mc:Choice>
        </mc:AlternateContent>
        <mc:AlternateContent xmlns:mc="http://schemas.openxmlformats.org/markup-compatibility/2006">
          <mc:Choice Requires="x14">
            <control shapeId="50179" r:id="rId6" name="Option Button 21-2">
              <controlPr defaultSize="0" autoFill="0" autoLine="0" autoPict="0">
                <anchor moveWithCells="1">
                  <from>
                    <xdr:col>5</xdr:col>
                    <xdr:colOff>0</xdr:colOff>
                    <xdr:row>78</xdr:row>
                    <xdr:rowOff>9525</xdr:rowOff>
                  </from>
                  <to>
                    <xdr:col>6</xdr:col>
                    <xdr:colOff>371475</xdr:colOff>
                    <xdr:row>79</xdr:row>
                    <xdr:rowOff>0</xdr:rowOff>
                  </to>
                </anchor>
              </controlPr>
            </control>
          </mc:Choice>
        </mc:AlternateContent>
        <mc:AlternateContent xmlns:mc="http://schemas.openxmlformats.org/markup-compatibility/2006">
          <mc:Choice Requires="x14">
            <control shapeId="50180" r:id="rId7" name="Option Button 21-3">
              <controlPr defaultSize="0" autoFill="0" autoLine="0" autoPict="0">
                <anchor moveWithCells="1">
                  <from>
                    <xdr:col>7</xdr:col>
                    <xdr:colOff>0</xdr:colOff>
                    <xdr:row>78</xdr:row>
                    <xdr:rowOff>9525</xdr:rowOff>
                  </from>
                  <to>
                    <xdr:col>8</xdr:col>
                    <xdr:colOff>276225</xdr:colOff>
                    <xdr:row>79</xdr:row>
                    <xdr:rowOff>0</xdr:rowOff>
                  </to>
                </anchor>
              </controlPr>
            </control>
          </mc:Choice>
        </mc:AlternateContent>
        <mc:AlternateContent xmlns:mc="http://schemas.openxmlformats.org/markup-compatibility/2006">
          <mc:Choice Requires="x14">
            <control shapeId="50181" r:id="rId8" name="Group Box 21">
              <controlPr defaultSize="0" print="0" autoFill="0" autoPict="0">
                <anchor moveWithCells="1">
                  <from>
                    <xdr:col>3</xdr:col>
                    <xdr:colOff>0</xdr:colOff>
                    <xdr:row>78</xdr:row>
                    <xdr:rowOff>0</xdr:rowOff>
                  </from>
                  <to>
                    <xdr:col>14</xdr:col>
                    <xdr:colOff>285750</xdr:colOff>
                    <xdr:row>80</xdr:row>
                    <xdr:rowOff>0</xdr:rowOff>
                  </to>
                </anchor>
              </controlPr>
            </control>
          </mc:Choice>
        </mc:AlternateContent>
        <mc:AlternateContent xmlns:mc="http://schemas.openxmlformats.org/markup-compatibility/2006">
          <mc:Choice Requires="x14">
            <control shapeId="50182" r:id="rId9" name="Check Box 20">
              <controlPr defaultSize="0" autoFill="0" autoLine="0" autoPict="0">
                <anchor moveWithCells="1">
                  <from>
                    <xdr:col>11</xdr:col>
                    <xdr:colOff>381000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50183" r:id="rId10" name="Option Button 20-1">
              <controlPr defaultSize="0" autoFill="0" autoLine="0" autoPict="0">
                <anchor moveWithCells="1">
                  <from>
                    <xdr:col>3</xdr:col>
                    <xdr:colOff>0</xdr:colOff>
                    <xdr:row>76</xdr:row>
                    <xdr:rowOff>9525</xdr:rowOff>
                  </from>
                  <to>
                    <xdr:col>4</xdr:col>
                    <xdr:colOff>133350</xdr:colOff>
                    <xdr:row>77</xdr:row>
                    <xdr:rowOff>0</xdr:rowOff>
                  </to>
                </anchor>
              </controlPr>
            </control>
          </mc:Choice>
        </mc:AlternateContent>
        <mc:AlternateContent xmlns:mc="http://schemas.openxmlformats.org/markup-compatibility/2006">
          <mc:Choice Requires="x14">
            <control shapeId="50184" r:id="rId11" name="Option Button 20-2">
              <controlPr defaultSize="0" autoFill="0" autoLine="0" autoPict="0">
                <anchor moveWithCells="1">
                  <from>
                    <xdr:col>5</xdr:col>
                    <xdr:colOff>0</xdr:colOff>
                    <xdr:row>76</xdr:row>
                    <xdr:rowOff>9525</xdr:rowOff>
                  </from>
                  <to>
                    <xdr:col>6</xdr:col>
                    <xdr:colOff>371475</xdr:colOff>
                    <xdr:row>77</xdr:row>
                    <xdr:rowOff>0</xdr:rowOff>
                  </to>
                </anchor>
              </controlPr>
            </control>
          </mc:Choice>
        </mc:AlternateContent>
        <mc:AlternateContent xmlns:mc="http://schemas.openxmlformats.org/markup-compatibility/2006">
          <mc:Choice Requires="x14">
            <control shapeId="50185" r:id="rId12" name="Option Button 20-3">
              <controlPr defaultSize="0" autoFill="0" autoLine="0" autoPict="0">
                <anchor moveWithCells="1">
                  <from>
                    <xdr:col>7</xdr:col>
                    <xdr:colOff>0</xdr:colOff>
                    <xdr:row>76</xdr:row>
                    <xdr:rowOff>9525</xdr:rowOff>
                  </from>
                  <to>
                    <xdr:col>8</xdr:col>
                    <xdr:colOff>276225</xdr:colOff>
                    <xdr:row>77</xdr:row>
                    <xdr:rowOff>0</xdr:rowOff>
                  </to>
                </anchor>
              </controlPr>
            </control>
          </mc:Choice>
        </mc:AlternateContent>
        <mc:AlternateContent xmlns:mc="http://schemas.openxmlformats.org/markup-compatibility/2006">
          <mc:Choice Requires="x14">
            <control shapeId="50186" r:id="rId13" name="Group Box 20">
              <controlPr defaultSize="0" print="0" autoFill="0" autoPict="0">
                <anchor moveWithCells="1">
                  <from>
                    <xdr:col>2</xdr:col>
                    <xdr:colOff>428625</xdr:colOff>
                    <xdr:row>76</xdr:row>
                    <xdr:rowOff>0</xdr:rowOff>
                  </from>
                  <to>
                    <xdr:col>14</xdr:col>
                    <xdr:colOff>361950</xdr:colOff>
                    <xdr:row>78</xdr:row>
                    <xdr:rowOff>0</xdr:rowOff>
                  </to>
                </anchor>
              </controlPr>
            </control>
          </mc:Choice>
        </mc:AlternateContent>
        <mc:AlternateContent xmlns:mc="http://schemas.openxmlformats.org/markup-compatibility/2006">
          <mc:Choice Requires="x14">
            <control shapeId="50187" r:id="rId14" name="Check Box 19-2-99">
              <controlPr defaultSize="0" autoFill="0" autoLine="0" autoPict="0">
                <anchor moveWithCells="1">
                  <from>
                    <xdr:col>14</xdr:col>
                    <xdr:colOff>0</xdr:colOff>
                    <xdr:row>75</xdr:row>
                    <xdr:rowOff>0</xdr:rowOff>
                  </from>
                  <to>
                    <xdr:col>15</xdr:col>
                    <xdr:colOff>257175</xdr:colOff>
                    <xdr:row>75</xdr:row>
                    <xdr:rowOff>238125</xdr:rowOff>
                  </to>
                </anchor>
              </controlPr>
            </control>
          </mc:Choice>
        </mc:AlternateContent>
        <mc:AlternateContent xmlns:mc="http://schemas.openxmlformats.org/markup-compatibility/2006">
          <mc:Choice Requires="x14">
            <control shapeId="50188" r:id="rId15" name="Check Box 19-2-20">
              <controlPr defaultSize="0" autoFill="0" autoLine="0" autoPict="0" altText="りんご">
                <anchor moveWithCells="1">
                  <from>
                    <xdr:col>8</xdr:col>
                    <xdr:colOff>0</xdr:colOff>
                    <xdr:row>75</xdr:row>
                    <xdr:rowOff>0</xdr:rowOff>
                  </from>
                  <to>
                    <xdr:col>9</xdr:col>
                    <xdr:colOff>257175</xdr:colOff>
                    <xdr:row>75</xdr:row>
                    <xdr:rowOff>238125</xdr:rowOff>
                  </to>
                </anchor>
              </controlPr>
            </control>
          </mc:Choice>
        </mc:AlternateContent>
        <mc:AlternateContent xmlns:mc="http://schemas.openxmlformats.org/markup-compatibility/2006">
          <mc:Choice Requires="x14">
            <control shapeId="50189" r:id="rId16" name="Check Box 19-2-19">
              <controlPr defaultSize="0" autoFill="0" autoLine="0" autoPict="0">
                <anchor moveWithCells="1">
                  <from>
                    <xdr:col>6</xdr:col>
                    <xdr:colOff>0</xdr:colOff>
                    <xdr:row>75</xdr:row>
                    <xdr:rowOff>0</xdr:rowOff>
                  </from>
                  <to>
                    <xdr:col>7</xdr:col>
                    <xdr:colOff>161925</xdr:colOff>
                    <xdr:row>75</xdr:row>
                    <xdr:rowOff>238125</xdr:rowOff>
                  </to>
                </anchor>
              </controlPr>
            </control>
          </mc:Choice>
        </mc:AlternateContent>
        <mc:AlternateContent xmlns:mc="http://schemas.openxmlformats.org/markup-compatibility/2006">
          <mc:Choice Requires="x14">
            <control shapeId="50190" r:id="rId17" name="Check Box 19-2-18">
              <controlPr defaultSize="0" autoFill="0" autoLine="0" autoPict="0">
                <anchor moveWithCells="1">
                  <from>
                    <xdr:col>4</xdr:col>
                    <xdr:colOff>0</xdr:colOff>
                    <xdr:row>75</xdr:row>
                    <xdr:rowOff>0</xdr:rowOff>
                  </from>
                  <to>
                    <xdr:col>5</xdr:col>
                    <xdr:colOff>257175</xdr:colOff>
                    <xdr:row>75</xdr:row>
                    <xdr:rowOff>238125</xdr:rowOff>
                  </to>
                </anchor>
              </controlPr>
            </control>
          </mc:Choice>
        </mc:AlternateContent>
        <mc:AlternateContent xmlns:mc="http://schemas.openxmlformats.org/markup-compatibility/2006">
          <mc:Choice Requires="x14">
            <control shapeId="50191" r:id="rId18" name="Check Box 19-2-17">
              <controlPr defaultSize="0" autoFill="0" autoLine="0" autoPict="0">
                <anchor moveWithCells="1">
                  <from>
                    <xdr:col>14</xdr:col>
                    <xdr:colOff>0</xdr:colOff>
                    <xdr:row>74</xdr:row>
                    <xdr:rowOff>0</xdr:rowOff>
                  </from>
                  <to>
                    <xdr:col>15</xdr:col>
                    <xdr:colOff>257175</xdr:colOff>
                    <xdr:row>74</xdr:row>
                    <xdr:rowOff>238125</xdr:rowOff>
                  </to>
                </anchor>
              </controlPr>
            </control>
          </mc:Choice>
        </mc:AlternateContent>
        <mc:AlternateContent xmlns:mc="http://schemas.openxmlformats.org/markup-compatibility/2006">
          <mc:Choice Requires="x14">
            <control shapeId="50192" r:id="rId19" name="Check Box 19-2-16">
              <controlPr defaultSize="0" autoFill="0" autoLine="0" autoPict="0">
                <anchor moveWithCells="1">
                  <from>
                    <xdr:col>12</xdr:col>
                    <xdr:colOff>0</xdr:colOff>
                    <xdr:row>74</xdr:row>
                    <xdr:rowOff>0</xdr:rowOff>
                  </from>
                  <to>
                    <xdr:col>13</xdr:col>
                    <xdr:colOff>257175</xdr:colOff>
                    <xdr:row>74</xdr:row>
                    <xdr:rowOff>238125</xdr:rowOff>
                  </to>
                </anchor>
              </controlPr>
            </control>
          </mc:Choice>
        </mc:AlternateContent>
        <mc:AlternateContent xmlns:mc="http://schemas.openxmlformats.org/markup-compatibility/2006">
          <mc:Choice Requires="x14">
            <control shapeId="50193" r:id="rId20" name="Check Box 19-2-15">
              <controlPr defaultSize="0" autoFill="0" autoLine="0" autoPict="0">
                <anchor moveWithCells="1">
                  <from>
                    <xdr:col>10</xdr:col>
                    <xdr:colOff>0</xdr:colOff>
                    <xdr:row>74</xdr:row>
                    <xdr:rowOff>0</xdr:rowOff>
                  </from>
                  <to>
                    <xdr:col>11</xdr:col>
                    <xdr:colOff>257175</xdr:colOff>
                    <xdr:row>74</xdr:row>
                    <xdr:rowOff>238125</xdr:rowOff>
                  </to>
                </anchor>
              </controlPr>
            </control>
          </mc:Choice>
        </mc:AlternateContent>
        <mc:AlternateContent xmlns:mc="http://schemas.openxmlformats.org/markup-compatibility/2006">
          <mc:Choice Requires="x14">
            <control shapeId="50194" r:id="rId21" name="Check Box 19-2-14">
              <controlPr defaultSize="0" autoFill="0" autoLine="0" autoPict="0">
                <anchor moveWithCells="1">
                  <from>
                    <xdr:col>8</xdr:col>
                    <xdr:colOff>0</xdr:colOff>
                    <xdr:row>74</xdr:row>
                    <xdr:rowOff>0</xdr:rowOff>
                  </from>
                  <to>
                    <xdr:col>9</xdr:col>
                    <xdr:colOff>257175</xdr:colOff>
                    <xdr:row>74</xdr:row>
                    <xdr:rowOff>238125</xdr:rowOff>
                  </to>
                </anchor>
              </controlPr>
            </control>
          </mc:Choice>
        </mc:AlternateContent>
        <mc:AlternateContent xmlns:mc="http://schemas.openxmlformats.org/markup-compatibility/2006">
          <mc:Choice Requires="x14">
            <control shapeId="50195" r:id="rId22" name="Check Box 19-2-13">
              <controlPr defaultSize="0" autoFill="0" autoLine="0" autoPict="0">
                <anchor moveWithCells="1">
                  <from>
                    <xdr:col>6</xdr:col>
                    <xdr:colOff>0</xdr:colOff>
                    <xdr:row>74</xdr:row>
                    <xdr:rowOff>0</xdr:rowOff>
                  </from>
                  <to>
                    <xdr:col>7</xdr:col>
                    <xdr:colOff>161925</xdr:colOff>
                    <xdr:row>74</xdr:row>
                    <xdr:rowOff>238125</xdr:rowOff>
                  </to>
                </anchor>
              </controlPr>
            </control>
          </mc:Choice>
        </mc:AlternateContent>
        <mc:AlternateContent xmlns:mc="http://schemas.openxmlformats.org/markup-compatibility/2006">
          <mc:Choice Requires="x14">
            <control shapeId="50196" r:id="rId23" name="Check Box 19-2-12">
              <controlPr defaultSize="0" autoFill="0" autoLine="0" autoPict="0">
                <anchor moveWithCells="1">
                  <from>
                    <xdr:col>4</xdr:col>
                    <xdr:colOff>0</xdr:colOff>
                    <xdr:row>74</xdr:row>
                    <xdr:rowOff>0</xdr:rowOff>
                  </from>
                  <to>
                    <xdr:col>5</xdr:col>
                    <xdr:colOff>257175</xdr:colOff>
                    <xdr:row>74</xdr:row>
                    <xdr:rowOff>238125</xdr:rowOff>
                  </to>
                </anchor>
              </controlPr>
            </control>
          </mc:Choice>
        </mc:AlternateContent>
        <mc:AlternateContent xmlns:mc="http://schemas.openxmlformats.org/markup-compatibility/2006">
          <mc:Choice Requires="x14">
            <control shapeId="50197" r:id="rId24" name="Check Box 19-2-11">
              <controlPr defaultSize="0" autoFill="0" autoLine="0" autoPict="0">
                <anchor moveWithCells="1">
                  <from>
                    <xdr:col>14</xdr:col>
                    <xdr:colOff>0</xdr:colOff>
                    <xdr:row>73</xdr:row>
                    <xdr:rowOff>0</xdr:rowOff>
                  </from>
                  <to>
                    <xdr:col>15</xdr:col>
                    <xdr:colOff>257175</xdr:colOff>
                    <xdr:row>73</xdr:row>
                    <xdr:rowOff>238125</xdr:rowOff>
                  </to>
                </anchor>
              </controlPr>
            </control>
          </mc:Choice>
        </mc:AlternateContent>
        <mc:AlternateContent xmlns:mc="http://schemas.openxmlformats.org/markup-compatibility/2006">
          <mc:Choice Requires="x14">
            <control shapeId="50198" r:id="rId25" name="Check Box 19-2-10">
              <controlPr defaultSize="0" autoFill="0" autoLine="0" autoPict="0">
                <anchor moveWithCells="1">
                  <from>
                    <xdr:col>12</xdr:col>
                    <xdr:colOff>0</xdr:colOff>
                    <xdr:row>73</xdr:row>
                    <xdr:rowOff>0</xdr:rowOff>
                  </from>
                  <to>
                    <xdr:col>13</xdr:col>
                    <xdr:colOff>257175</xdr:colOff>
                    <xdr:row>73</xdr:row>
                    <xdr:rowOff>238125</xdr:rowOff>
                  </to>
                </anchor>
              </controlPr>
            </control>
          </mc:Choice>
        </mc:AlternateContent>
        <mc:AlternateContent xmlns:mc="http://schemas.openxmlformats.org/markup-compatibility/2006">
          <mc:Choice Requires="x14">
            <control shapeId="50199" r:id="rId26" name="Check Box 19-2-9">
              <controlPr defaultSize="0" autoFill="0" autoLine="0" autoPict="0">
                <anchor moveWithCells="1">
                  <from>
                    <xdr:col>8</xdr:col>
                    <xdr:colOff>0</xdr:colOff>
                    <xdr:row>71</xdr:row>
                    <xdr:rowOff>19050</xdr:rowOff>
                  </from>
                  <to>
                    <xdr:col>9</xdr:col>
                    <xdr:colOff>257175</xdr:colOff>
                    <xdr:row>72</xdr:row>
                    <xdr:rowOff>9525</xdr:rowOff>
                  </to>
                </anchor>
              </controlPr>
            </control>
          </mc:Choice>
        </mc:AlternateContent>
        <mc:AlternateContent xmlns:mc="http://schemas.openxmlformats.org/markup-compatibility/2006">
          <mc:Choice Requires="x14">
            <control shapeId="50200" r:id="rId27" name="Check Box 19-2-8">
              <controlPr defaultSize="0" autoFill="0" autoLine="0" autoPict="0">
                <anchor moveWithCells="1">
                  <from>
                    <xdr:col>10</xdr:col>
                    <xdr:colOff>0</xdr:colOff>
                    <xdr:row>73</xdr:row>
                    <xdr:rowOff>0</xdr:rowOff>
                  </from>
                  <to>
                    <xdr:col>11</xdr:col>
                    <xdr:colOff>257175</xdr:colOff>
                    <xdr:row>74</xdr:row>
                    <xdr:rowOff>0</xdr:rowOff>
                  </to>
                </anchor>
              </controlPr>
            </control>
          </mc:Choice>
        </mc:AlternateContent>
        <mc:AlternateContent xmlns:mc="http://schemas.openxmlformats.org/markup-compatibility/2006">
          <mc:Choice Requires="x14">
            <control shapeId="50201" r:id="rId28" name="Check Box 19-2-7">
              <controlPr defaultSize="0" autoFill="0" autoLine="0" autoPict="0">
                <anchor moveWithCells="1">
                  <from>
                    <xdr:col>8</xdr:col>
                    <xdr:colOff>0</xdr:colOff>
                    <xdr:row>73</xdr:row>
                    <xdr:rowOff>0</xdr:rowOff>
                  </from>
                  <to>
                    <xdr:col>9</xdr:col>
                    <xdr:colOff>466725</xdr:colOff>
                    <xdr:row>74</xdr:row>
                    <xdr:rowOff>0</xdr:rowOff>
                  </to>
                </anchor>
              </controlPr>
            </control>
          </mc:Choice>
        </mc:AlternateContent>
        <mc:AlternateContent xmlns:mc="http://schemas.openxmlformats.org/markup-compatibility/2006">
          <mc:Choice Requires="x14">
            <control shapeId="50202" r:id="rId29" name="Check Box 19-2-6">
              <controlPr defaultSize="0" autoFill="0" autoLine="0" autoPict="0">
                <anchor moveWithCells="1">
                  <from>
                    <xdr:col>6</xdr:col>
                    <xdr:colOff>0</xdr:colOff>
                    <xdr:row>73</xdr:row>
                    <xdr:rowOff>0</xdr:rowOff>
                  </from>
                  <to>
                    <xdr:col>7</xdr:col>
                    <xdr:colOff>333375</xdr:colOff>
                    <xdr:row>74</xdr:row>
                    <xdr:rowOff>0</xdr:rowOff>
                  </to>
                </anchor>
              </controlPr>
            </control>
          </mc:Choice>
        </mc:AlternateContent>
        <mc:AlternateContent xmlns:mc="http://schemas.openxmlformats.org/markup-compatibility/2006">
          <mc:Choice Requires="x14">
            <control shapeId="50203" r:id="rId30" name="Check Box 19-2-5">
              <controlPr defaultSize="0" autoFill="0" autoLine="0" autoPict="0">
                <anchor moveWithCells="1">
                  <from>
                    <xdr:col>4</xdr:col>
                    <xdr:colOff>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50204" r:id="rId31" name="Check Box 19-2-4">
              <controlPr defaultSize="0" autoFill="0" autoLine="0" autoPict="0">
                <anchor moveWithCells="1">
                  <from>
                    <xdr:col>14</xdr:col>
                    <xdr:colOff>0</xdr:colOff>
                    <xdr:row>72</xdr:row>
                    <xdr:rowOff>0</xdr:rowOff>
                  </from>
                  <to>
                    <xdr:col>15</xdr:col>
                    <xdr:colOff>257175</xdr:colOff>
                    <xdr:row>72</xdr:row>
                    <xdr:rowOff>238125</xdr:rowOff>
                  </to>
                </anchor>
              </controlPr>
            </control>
          </mc:Choice>
        </mc:AlternateContent>
        <mc:AlternateContent xmlns:mc="http://schemas.openxmlformats.org/markup-compatibility/2006">
          <mc:Choice Requires="x14">
            <control shapeId="50205" r:id="rId32" name="Check Box 19-2-3">
              <controlPr defaultSize="0" autoFill="0" autoLine="0" autoPict="0">
                <anchor moveWithCells="1">
                  <from>
                    <xdr:col>12</xdr:col>
                    <xdr:colOff>0</xdr:colOff>
                    <xdr:row>72</xdr:row>
                    <xdr:rowOff>0</xdr:rowOff>
                  </from>
                  <to>
                    <xdr:col>13</xdr:col>
                    <xdr:colOff>257175</xdr:colOff>
                    <xdr:row>72</xdr:row>
                    <xdr:rowOff>238125</xdr:rowOff>
                  </to>
                </anchor>
              </controlPr>
            </control>
          </mc:Choice>
        </mc:AlternateContent>
        <mc:AlternateContent xmlns:mc="http://schemas.openxmlformats.org/markup-compatibility/2006">
          <mc:Choice Requires="x14">
            <control shapeId="50206" r:id="rId33" name="Check Box 19-2-2">
              <controlPr defaultSize="0" autoFill="0" autoLine="0" autoPict="0">
                <anchor moveWithCells="1">
                  <from>
                    <xdr:col>10</xdr:col>
                    <xdr:colOff>0</xdr:colOff>
                    <xdr:row>72</xdr:row>
                    <xdr:rowOff>0</xdr:rowOff>
                  </from>
                  <to>
                    <xdr:col>11</xdr:col>
                    <xdr:colOff>257175</xdr:colOff>
                    <xdr:row>72</xdr:row>
                    <xdr:rowOff>238125</xdr:rowOff>
                  </to>
                </anchor>
              </controlPr>
            </control>
          </mc:Choice>
        </mc:AlternateContent>
        <mc:AlternateContent xmlns:mc="http://schemas.openxmlformats.org/markup-compatibility/2006">
          <mc:Choice Requires="x14">
            <control shapeId="50207" r:id="rId34" name="Check Box 19-2-1">
              <controlPr defaultSize="0" autoFill="0" autoLine="0" autoPict="0">
                <anchor moveWithCells="1">
                  <from>
                    <xdr:col>8</xdr:col>
                    <xdr:colOff>0</xdr:colOff>
                    <xdr:row>72</xdr:row>
                    <xdr:rowOff>0</xdr:rowOff>
                  </from>
                  <to>
                    <xdr:col>9</xdr:col>
                    <xdr:colOff>257175</xdr:colOff>
                    <xdr:row>72</xdr:row>
                    <xdr:rowOff>238125</xdr:rowOff>
                  </to>
                </anchor>
              </controlPr>
            </control>
          </mc:Choice>
        </mc:AlternateContent>
        <mc:AlternateContent xmlns:mc="http://schemas.openxmlformats.org/markup-compatibility/2006">
          <mc:Choice Requires="x14">
            <control shapeId="50208" r:id="rId35" name="Check Box 19-1-99">
              <controlPr defaultSize="0" autoFill="0" autoLine="0" autoPict="0">
                <anchor moveWithCells="1">
                  <from>
                    <xdr:col>14</xdr:col>
                    <xdr:colOff>0</xdr:colOff>
                    <xdr:row>71</xdr:row>
                    <xdr:rowOff>0</xdr:rowOff>
                  </from>
                  <to>
                    <xdr:col>15</xdr:col>
                    <xdr:colOff>257175</xdr:colOff>
                    <xdr:row>71</xdr:row>
                    <xdr:rowOff>238125</xdr:rowOff>
                  </to>
                </anchor>
              </controlPr>
            </control>
          </mc:Choice>
        </mc:AlternateContent>
        <mc:AlternateContent xmlns:mc="http://schemas.openxmlformats.org/markup-compatibility/2006">
          <mc:Choice Requires="x14">
            <control shapeId="50209" r:id="rId36" name="Check Box 19-1-7">
              <controlPr defaultSize="0" autoFill="0" autoLine="0" autoPict="0">
                <anchor moveWithCells="1">
                  <from>
                    <xdr:col>6</xdr:col>
                    <xdr:colOff>0</xdr:colOff>
                    <xdr:row>71</xdr:row>
                    <xdr:rowOff>0</xdr:rowOff>
                  </from>
                  <to>
                    <xdr:col>7</xdr:col>
                    <xdr:colOff>161925</xdr:colOff>
                    <xdr:row>71</xdr:row>
                    <xdr:rowOff>238125</xdr:rowOff>
                  </to>
                </anchor>
              </controlPr>
            </control>
          </mc:Choice>
        </mc:AlternateContent>
        <mc:AlternateContent xmlns:mc="http://schemas.openxmlformats.org/markup-compatibility/2006">
          <mc:Choice Requires="x14">
            <control shapeId="50210" r:id="rId37" name="Check Box 19-1-6">
              <controlPr defaultSize="0" autoFill="0" autoLine="0" autoPict="0">
                <anchor moveWithCells="1">
                  <from>
                    <xdr:col>4</xdr:col>
                    <xdr:colOff>0</xdr:colOff>
                    <xdr:row>71</xdr:row>
                    <xdr:rowOff>0</xdr:rowOff>
                  </from>
                  <to>
                    <xdr:col>5</xdr:col>
                    <xdr:colOff>257175</xdr:colOff>
                    <xdr:row>71</xdr:row>
                    <xdr:rowOff>238125</xdr:rowOff>
                  </to>
                </anchor>
              </controlPr>
            </control>
          </mc:Choice>
        </mc:AlternateContent>
        <mc:AlternateContent xmlns:mc="http://schemas.openxmlformats.org/markup-compatibility/2006">
          <mc:Choice Requires="x14">
            <control shapeId="50211" r:id="rId38" name="Check Box 19-1-5">
              <controlPr defaultSize="0" autoFill="0" autoLine="0" autoPict="0">
                <anchor moveWithCells="1">
                  <from>
                    <xdr:col>14</xdr:col>
                    <xdr:colOff>0</xdr:colOff>
                    <xdr:row>70</xdr:row>
                    <xdr:rowOff>0</xdr:rowOff>
                  </from>
                  <to>
                    <xdr:col>15</xdr:col>
                    <xdr:colOff>257175</xdr:colOff>
                    <xdr:row>70</xdr:row>
                    <xdr:rowOff>238125</xdr:rowOff>
                  </to>
                </anchor>
              </controlPr>
            </control>
          </mc:Choice>
        </mc:AlternateContent>
        <mc:AlternateContent xmlns:mc="http://schemas.openxmlformats.org/markup-compatibility/2006">
          <mc:Choice Requires="x14">
            <control shapeId="50212" r:id="rId39" name="Check Box 19-1-4">
              <controlPr defaultSize="0" autoFill="0" autoLine="0" autoPict="0">
                <anchor moveWithCells="1">
                  <from>
                    <xdr:col>12</xdr:col>
                    <xdr:colOff>0</xdr:colOff>
                    <xdr:row>70</xdr:row>
                    <xdr:rowOff>0</xdr:rowOff>
                  </from>
                  <to>
                    <xdr:col>13</xdr:col>
                    <xdr:colOff>257175</xdr:colOff>
                    <xdr:row>70</xdr:row>
                    <xdr:rowOff>238125</xdr:rowOff>
                  </to>
                </anchor>
              </controlPr>
            </control>
          </mc:Choice>
        </mc:AlternateContent>
        <mc:AlternateContent xmlns:mc="http://schemas.openxmlformats.org/markup-compatibility/2006">
          <mc:Choice Requires="x14">
            <control shapeId="50213" r:id="rId40" name="Check Box 19-1-3">
              <controlPr defaultSize="0" autoFill="0" autoLine="0" autoPict="0">
                <anchor moveWithCells="1">
                  <from>
                    <xdr:col>10</xdr:col>
                    <xdr:colOff>0</xdr:colOff>
                    <xdr:row>70</xdr:row>
                    <xdr:rowOff>0</xdr:rowOff>
                  </from>
                  <to>
                    <xdr:col>11</xdr:col>
                    <xdr:colOff>257175</xdr:colOff>
                    <xdr:row>70</xdr:row>
                    <xdr:rowOff>238125</xdr:rowOff>
                  </to>
                </anchor>
              </controlPr>
            </control>
          </mc:Choice>
        </mc:AlternateContent>
        <mc:AlternateContent xmlns:mc="http://schemas.openxmlformats.org/markup-compatibility/2006">
          <mc:Choice Requires="x14">
            <control shapeId="50214" r:id="rId41" name="Check Box 19-1-2">
              <controlPr defaultSize="0" autoFill="0" autoLine="0" autoPict="0">
                <anchor moveWithCells="1">
                  <from>
                    <xdr:col>8</xdr:col>
                    <xdr:colOff>0</xdr:colOff>
                    <xdr:row>70</xdr:row>
                    <xdr:rowOff>0</xdr:rowOff>
                  </from>
                  <to>
                    <xdr:col>9</xdr:col>
                    <xdr:colOff>257175</xdr:colOff>
                    <xdr:row>70</xdr:row>
                    <xdr:rowOff>238125</xdr:rowOff>
                  </to>
                </anchor>
              </controlPr>
            </control>
          </mc:Choice>
        </mc:AlternateContent>
        <mc:AlternateContent xmlns:mc="http://schemas.openxmlformats.org/markup-compatibility/2006">
          <mc:Choice Requires="x14">
            <control shapeId="50215" r:id="rId42" name="Check Box 19-1-1">
              <controlPr defaultSize="0" autoFill="0" autoLine="0" autoPict="0">
                <anchor moveWithCells="1">
                  <from>
                    <xdr:col>6</xdr:col>
                    <xdr:colOff>0</xdr:colOff>
                    <xdr:row>70</xdr:row>
                    <xdr:rowOff>0</xdr:rowOff>
                  </from>
                  <to>
                    <xdr:col>7</xdr:col>
                    <xdr:colOff>161925</xdr:colOff>
                    <xdr:row>70</xdr:row>
                    <xdr:rowOff>238125</xdr:rowOff>
                  </to>
                </anchor>
              </controlPr>
            </control>
          </mc:Choice>
        </mc:AlternateContent>
        <mc:AlternateContent xmlns:mc="http://schemas.openxmlformats.org/markup-compatibility/2006">
          <mc:Choice Requires="x14">
            <control shapeId="50216" r:id="rId43" name="Option Button 15-2-1">
              <controlPr defaultSize="0" autoFill="0" autoLine="0" autoPict="0">
                <anchor moveWithCells="1">
                  <from>
                    <xdr:col>6</xdr:col>
                    <xdr:colOff>0</xdr:colOff>
                    <xdr:row>58</xdr:row>
                    <xdr:rowOff>0</xdr:rowOff>
                  </from>
                  <to>
                    <xdr:col>6</xdr:col>
                    <xdr:colOff>428625</xdr:colOff>
                    <xdr:row>58</xdr:row>
                    <xdr:rowOff>219075</xdr:rowOff>
                  </to>
                </anchor>
              </controlPr>
            </control>
          </mc:Choice>
        </mc:AlternateContent>
        <mc:AlternateContent xmlns:mc="http://schemas.openxmlformats.org/markup-compatibility/2006">
          <mc:Choice Requires="x14">
            <control shapeId="50217" r:id="rId44" name="Option Button 15-2-2">
              <controlPr defaultSize="0" autoFill="0" autoLine="0" autoPict="0">
                <anchor moveWithCells="1">
                  <from>
                    <xdr:col>8</xdr:col>
                    <xdr:colOff>0</xdr:colOff>
                    <xdr:row>58</xdr:row>
                    <xdr:rowOff>0</xdr:rowOff>
                  </from>
                  <to>
                    <xdr:col>9</xdr:col>
                    <xdr:colOff>438150</xdr:colOff>
                    <xdr:row>58</xdr:row>
                    <xdr:rowOff>219075</xdr:rowOff>
                  </to>
                </anchor>
              </controlPr>
            </control>
          </mc:Choice>
        </mc:AlternateContent>
        <mc:AlternateContent xmlns:mc="http://schemas.openxmlformats.org/markup-compatibility/2006">
          <mc:Choice Requires="x14">
            <control shapeId="50218" r:id="rId45" name="Group Box 15-2">
              <controlPr defaultSize="0" print="0" autoFill="0" autoPict="0">
                <anchor moveWithCells="1">
                  <from>
                    <xdr:col>3</xdr:col>
                    <xdr:colOff>0</xdr:colOff>
                    <xdr:row>58</xdr:row>
                    <xdr:rowOff>0</xdr:rowOff>
                  </from>
                  <to>
                    <xdr:col>14</xdr:col>
                    <xdr:colOff>314325</xdr:colOff>
                    <xdr:row>59</xdr:row>
                    <xdr:rowOff>0</xdr:rowOff>
                  </to>
                </anchor>
              </controlPr>
            </control>
          </mc:Choice>
        </mc:AlternateContent>
        <mc:AlternateContent xmlns:mc="http://schemas.openxmlformats.org/markup-compatibility/2006">
          <mc:Choice Requires="x14">
            <control shapeId="50219" r:id="rId46" name="Option Button 15-1-1">
              <controlPr defaultSize="0" autoFill="0" autoLine="0" autoPict="0">
                <anchor moveWithCells="1">
                  <from>
                    <xdr:col>3</xdr:col>
                    <xdr:colOff>19050</xdr:colOff>
                    <xdr:row>57</xdr:row>
                    <xdr:rowOff>0</xdr:rowOff>
                  </from>
                  <to>
                    <xdr:col>5</xdr:col>
                    <xdr:colOff>0</xdr:colOff>
                    <xdr:row>58</xdr:row>
                    <xdr:rowOff>0</xdr:rowOff>
                  </to>
                </anchor>
              </controlPr>
            </control>
          </mc:Choice>
        </mc:AlternateContent>
        <mc:AlternateContent xmlns:mc="http://schemas.openxmlformats.org/markup-compatibility/2006">
          <mc:Choice Requires="x14">
            <control shapeId="50222" r:id="rId47" name="Option Button 15-1-2">
              <controlPr defaultSize="0" autoFill="0" autoLine="0" autoPict="0">
                <anchor moveWithCells="1">
                  <from>
                    <xdr:col>10</xdr:col>
                    <xdr:colOff>419100</xdr:colOff>
                    <xdr:row>57</xdr:row>
                    <xdr:rowOff>0</xdr:rowOff>
                  </from>
                  <to>
                    <xdr:col>15</xdr:col>
                    <xdr:colOff>238125</xdr:colOff>
                    <xdr:row>57</xdr:row>
                    <xdr:rowOff>238125</xdr:rowOff>
                  </to>
                </anchor>
              </controlPr>
            </control>
          </mc:Choice>
        </mc:AlternateContent>
        <mc:AlternateContent xmlns:mc="http://schemas.openxmlformats.org/markup-compatibility/2006">
          <mc:Choice Requires="x14">
            <control shapeId="50223" r:id="rId48" name="Group Box 15">
              <controlPr defaultSize="0" print="0" autoFill="0" autoPict="0">
                <anchor moveWithCells="1">
                  <from>
                    <xdr:col>2</xdr:col>
                    <xdr:colOff>428625</xdr:colOff>
                    <xdr:row>56</xdr:row>
                    <xdr:rowOff>0</xdr:rowOff>
                  </from>
                  <to>
                    <xdr:col>15</xdr:col>
                    <xdr:colOff>361950</xdr:colOff>
                    <xdr:row>58</xdr:row>
                    <xdr:rowOff>0</xdr:rowOff>
                  </to>
                </anchor>
              </controlPr>
            </control>
          </mc:Choice>
        </mc:AlternateContent>
        <mc:AlternateContent xmlns:mc="http://schemas.openxmlformats.org/markup-compatibility/2006">
          <mc:Choice Requires="x14">
            <control shapeId="50224" r:id="rId49" name="Option Button 13-1">
              <controlPr defaultSize="0" autoFill="0" autoLine="0" autoPict="0">
                <anchor moveWithCells="1">
                  <from>
                    <xdr:col>3</xdr:col>
                    <xdr:colOff>0</xdr:colOff>
                    <xdr:row>50</xdr:row>
                    <xdr:rowOff>19050</xdr:rowOff>
                  </from>
                  <to>
                    <xdr:col>4</xdr:col>
                    <xdr:colOff>190500</xdr:colOff>
                    <xdr:row>50</xdr:row>
                    <xdr:rowOff>238125</xdr:rowOff>
                  </to>
                </anchor>
              </controlPr>
            </control>
          </mc:Choice>
        </mc:AlternateContent>
        <mc:AlternateContent xmlns:mc="http://schemas.openxmlformats.org/markup-compatibility/2006">
          <mc:Choice Requires="x14">
            <control shapeId="50225" r:id="rId50" name="Option Button 13-2">
              <controlPr defaultSize="0" autoFill="0" autoLine="0" autoPict="0">
                <anchor moveWithCells="1">
                  <from>
                    <xdr:col>6</xdr:col>
                    <xdr:colOff>0</xdr:colOff>
                    <xdr:row>50</xdr:row>
                    <xdr:rowOff>19050</xdr:rowOff>
                  </from>
                  <to>
                    <xdr:col>7</xdr:col>
                    <xdr:colOff>333375</xdr:colOff>
                    <xdr:row>50</xdr:row>
                    <xdr:rowOff>238125</xdr:rowOff>
                  </to>
                </anchor>
              </controlPr>
            </control>
          </mc:Choice>
        </mc:AlternateContent>
        <mc:AlternateContent xmlns:mc="http://schemas.openxmlformats.org/markup-compatibility/2006">
          <mc:Choice Requires="x14">
            <control shapeId="50228" r:id="rId51" name="Group Box 13">
              <controlPr defaultSize="0" print="0" autoFill="0" autoPict="0">
                <anchor moveWithCells="1">
                  <from>
                    <xdr:col>3</xdr:col>
                    <xdr:colOff>0</xdr:colOff>
                    <xdr:row>50</xdr:row>
                    <xdr:rowOff>0</xdr:rowOff>
                  </from>
                  <to>
                    <xdr:col>15</xdr:col>
                    <xdr:colOff>0</xdr:colOff>
                    <xdr:row>53</xdr:row>
                    <xdr:rowOff>0</xdr:rowOff>
                  </to>
                </anchor>
              </controlPr>
            </control>
          </mc:Choice>
        </mc:AlternateContent>
        <mc:AlternateContent xmlns:mc="http://schemas.openxmlformats.org/markup-compatibility/2006">
          <mc:Choice Requires="x14">
            <control shapeId="50241" r:id="rId52" name="Option Button 14-1">
              <controlPr defaultSize="0" autoFill="0" autoLine="0" autoPict="0">
                <anchor moveWithCells="1">
                  <from>
                    <xdr:col>3</xdr:col>
                    <xdr:colOff>0</xdr:colOff>
                    <xdr:row>53</xdr:row>
                    <xdr:rowOff>19050</xdr:rowOff>
                  </from>
                  <to>
                    <xdr:col>4</xdr:col>
                    <xdr:colOff>190500</xdr:colOff>
                    <xdr:row>53</xdr:row>
                    <xdr:rowOff>238125</xdr:rowOff>
                  </to>
                </anchor>
              </controlPr>
            </control>
          </mc:Choice>
        </mc:AlternateContent>
        <mc:AlternateContent xmlns:mc="http://schemas.openxmlformats.org/markup-compatibility/2006">
          <mc:Choice Requires="x14">
            <control shapeId="50242" r:id="rId53" name="Option Button 14-3">
              <controlPr defaultSize="0" autoFill="0" autoLine="0" autoPict="0">
                <anchor moveWithCells="1">
                  <from>
                    <xdr:col>9</xdr:col>
                    <xdr:colOff>0</xdr:colOff>
                    <xdr:row>53</xdr:row>
                    <xdr:rowOff>9525</xdr:rowOff>
                  </from>
                  <to>
                    <xdr:col>10</xdr:col>
                    <xdr:colOff>314325</xdr:colOff>
                    <xdr:row>53</xdr:row>
                    <xdr:rowOff>228600</xdr:rowOff>
                  </to>
                </anchor>
              </controlPr>
            </control>
          </mc:Choice>
        </mc:AlternateContent>
        <mc:AlternateContent xmlns:mc="http://schemas.openxmlformats.org/markup-compatibility/2006">
          <mc:Choice Requires="x14">
            <control shapeId="50244" r:id="rId54" name="Check Box 11-1">
              <controlPr defaultSize="0" autoFill="0" autoLine="0" autoPict="0">
                <anchor moveWithCells="1">
                  <from>
                    <xdr:col>3</xdr:col>
                    <xdr:colOff>0</xdr:colOff>
                    <xdr:row>45</xdr:row>
                    <xdr:rowOff>28575</xdr:rowOff>
                  </from>
                  <to>
                    <xdr:col>4</xdr:col>
                    <xdr:colOff>19050</xdr:colOff>
                    <xdr:row>46</xdr:row>
                    <xdr:rowOff>0</xdr:rowOff>
                  </to>
                </anchor>
              </controlPr>
            </control>
          </mc:Choice>
        </mc:AlternateContent>
        <mc:AlternateContent xmlns:mc="http://schemas.openxmlformats.org/markup-compatibility/2006">
          <mc:Choice Requires="x14">
            <control shapeId="50245" r:id="rId55" name="Check Box 11-3">
              <controlPr defaultSize="0" autoFill="0" autoLine="0" autoPict="0">
                <anchor moveWithCells="1">
                  <from>
                    <xdr:col>5</xdr:col>
                    <xdr:colOff>304800</xdr:colOff>
                    <xdr:row>45</xdr:row>
                    <xdr:rowOff>28575</xdr:rowOff>
                  </from>
                  <to>
                    <xdr:col>7</xdr:col>
                    <xdr:colOff>38100</xdr:colOff>
                    <xdr:row>46</xdr:row>
                    <xdr:rowOff>0</xdr:rowOff>
                  </to>
                </anchor>
              </controlPr>
            </control>
          </mc:Choice>
        </mc:AlternateContent>
        <mc:AlternateContent xmlns:mc="http://schemas.openxmlformats.org/markup-compatibility/2006">
          <mc:Choice Requires="x14">
            <control shapeId="50246" r:id="rId56" name="Check Box 11-4">
              <controlPr defaultSize="0" autoFill="0" autoLine="0" autoPict="0">
                <anchor moveWithCells="1">
                  <from>
                    <xdr:col>7</xdr:col>
                    <xdr:colOff>152400</xdr:colOff>
                    <xdr:row>45</xdr:row>
                    <xdr:rowOff>28575</xdr:rowOff>
                  </from>
                  <to>
                    <xdr:col>8</xdr:col>
                    <xdr:colOff>314325</xdr:colOff>
                    <xdr:row>46</xdr:row>
                    <xdr:rowOff>0</xdr:rowOff>
                  </to>
                </anchor>
              </controlPr>
            </control>
          </mc:Choice>
        </mc:AlternateContent>
        <mc:AlternateContent xmlns:mc="http://schemas.openxmlformats.org/markup-compatibility/2006">
          <mc:Choice Requires="x14">
            <control shapeId="50247" r:id="rId57" name="Check Box 11-5">
              <controlPr defaultSize="0" autoFill="0" autoLine="0" autoPict="0">
                <anchor moveWithCells="1">
                  <from>
                    <xdr:col>9</xdr:col>
                    <xdr:colOff>0</xdr:colOff>
                    <xdr:row>45</xdr:row>
                    <xdr:rowOff>28575</xdr:rowOff>
                  </from>
                  <to>
                    <xdr:col>10</xdr:col>
                    <xdr:colOff>142875</xdr:colOff>
                    <xdr:row>46</xdr:row>
                    <xdr:rowOff>0</xdr:rowOff>
                  </to>
                </anchor>
              </controlPr>
            </control>
          </mc:Choice>
        </mc:AlternateContent>
        <mc:AlternateContent xmlns:mc="http://schemas.openxmlformats.org/markup-compatibility/2006">
          <mc:Choice Requires="x14">
            <control shapeId="50248" r:id="rId58" name="Option Button 10-1">
              <controlPr defaultSize="0" autoFill="0" autoLine="0" autoPict="0">
                <anchor moveWithCells="1">
                  <from>
                    <xdr:col>3</xdr:col>
                    <xdr:colOff>0</xdr:colOff>
                    <xdr:row>42</xdr:row>
                    <xdr:rowOff>19050</xdr:rowOff>
                  </from>
                  <to>
                    <xdr:col>3</xdr:col>
                    <xdr:colOff>428625</xdr:colOff>
                    <xdr:row>42</xdr:row>
                    <xdr:rowOff>238125</xdr:rowOff>
                  </to>
                </anchor>
              </controlPr>
            </control>
          </mc:Choice>
        </mc:AlternateContent>
        <mc:AlternateContent xmlns:mc="http://schemas.openxmlformats.org/markup-compatibility/2006">
          <mc:Choice Requires="x14">
            <control shapeId="50249" r:id="rId59" name="Option Button 10-2">
              <controlPr defaultSize="0" autoFill="0" autoLine="0" autoPict="0">
                <anchor moveWithCells="1">
                  <from>
                    <xdr:col>3</xdr:col>
                    <xdr:colOff>0</xdr:colOff>
                    <xdr:row>43</xdr:row>
                    <xdr:rowOff>0</xdr:rowOff>
                  </from>
                  <to>
                    <xdr:col>3</xdr:col>
                    <xdr:colOff>428625</xdr:colOff>
                    <xdr:row>44</xdr:row>
                    <xdr:rowOff>0</xdr:rowOff>
                  </to>
                </anchor>
              </controlPr>
            </control>
          </mc:Choice>
        </mc:AlternateContent>
        <mc:AlternateContent xmlns:mc="http://schemas.openxmlformats.org/markup-compatibility/2006">
          <mc:Choice Requires="x14">
            <control shapeId="50250" r:id="rId60" name="Option Button 10-3">
              <controlPr defaultSize="0" autoFill="0" autoLine="0" autoPict="0">
                <anchor moveWithCells="1">
                  <from>
                    <xdr:col>3</xdr:col>
                    <xdr:colOff>0</xdr:colOff>
                    <xdr:row>44</xdr:row>
                    <xdr:rowOff>0</xdr:rowOff>
                  </from>
                  <to>
                    <xdr:col>3</xdr:col>
                    <xdr:colOff>428625</xdr:colOff>
                    <xdr:row>44</xdr:row>
                    <xdr:rowOff>219075</xdr:rowOff>
                  </to>
                </anchor>
              </controlPr>
            </control>
          </mc:Choice>
        </mc:AlternateContent>
        <mc:AlternateContent xmlns:mc="http://schemas.openxmlformats.org/markup-compatibility/2006">
          <mc:Choice Requires="x14">
            <control shapeId="50251" r:id="rId61" name="Group Box 10">
              <controlPr defaultSize="0" print="0" autoFill="0" autoPict="0">
                <anchor moveWithCells="1">
                  <from>
                    <xdr:col>3</xdr:col>
                    <xdr:colOff>0</xdr:colOff>
                    <xdr:row>42</xdr:row>
                    <xdr:rowOff>0</xdr:rowOff>
                  </from>
                  <to>
                    <xdr:col>14</xdr:col>
                    <xdr:colOff>314325</xdr:colOff>
                    <xdr:row>45</xdr:row>
                    <xdr:rowOff>0</xdr:rowOff>
                  </to>
                </anchor>
              </controlPr>
            </control>
          </mc:Choice>
        </mc:AlternateContent>
        <mc:AlternateContent xmlns:mc="http://schemas.openxmlformats.org/markup-compatibility/2006">
          <mc:Choice Requires="x14">
            <control shapeId="50252" r:id="rId62" name="Option Button 7-2-1">
              <controlPr defaultSize="0" autoFill="0" autoLine="0" autoPict="0">
                <anchor moveWithCells="1">
                  <from>
                    <xdr:col>6</xdr:col>
                    <xdr:colOff>0</xdr:colOff>
                    <xdr:row>35</xdr:row>
                    <xdr:rowOff>0</xdr:rowOff>
                  </from>
                  <to>
                    <xdr:col>7</xdr:col>
                    <xdr:colOff>333375</xdr:colOff>
                    <xdr:row>36</xdr:row>
                    <xdr:rowOff>0</xdr:rowOff>
                  </to>
                </anchor>
              </controlPr>
            </control>
          </mc:Choice>
        </mc:AlternateContent>
        <mc:AlternateContent xmlns:mc="http://schemas.openxmlformats.org/markup-compatibility/2006">
          <mc:Choice Requires="x14">
            <control shapeId="50253" r:id="rId63" name="Option Button 7-2-2">
              <controlPr defaultSize="0" autoFill="0" autoLine="0" autoPict="0">
                <anchor moveWithCells="1">
                  <from>
                    <xdr:col>9</xdr:col>
                    <xdr:colOff>0</xdr:colOff>
                    <xdr:row>35</xdr:row>
                    <xdr:rowOff>0</xdr:rowOff>
                  </from>
                  <to>
                    <xdr:col>10</xdr:col>
                    <xdr:colOff>314325</xdr:colOff>
                    <xdr:row>36</xdr:row>
                    <xdr:rowOff>0</xdr:rowOff>
                  </to>
                </anchor>
              </controlPr>
            </control>
          </mc:Choice>
        </mc:AlternateContent>
        <mc:AlternateContent xmlns:mc="http://schemas.openxmlformats.org/markup-compatibility/2006">
          <mc:Choice Requires="x14">
            <control shapeId="50254" r:id="rId64" name="Group Box 7-2">
              <controlPr defaultSize="0" print="0" autoFill="0" autoPict="0">
                <anchor moveWithCells="1">
                  <from>
                    <xdr:col>3</xdr:col>
                    <xdr:colOff>0</xdr:colOff>
                    <xdr:row>35</xdr:row>
                    <xdr:rowOff>0</xdr:rowOff>
                  </from>
                  <to>
                    <xdr:col>14</xdr:col>
                    <xdr:colOff>314325</xdr:colOff>
                    <xdr:row>36</xdr:row>
                    <xdr:rowOff>0</xdr:rowOff>
                  </to>
                </anchor>
              </controlPr>
            </control>
          </mc:Choice>
        </mc:AlternateContent>
        <mc:AlternateContent xmlns:mc="http://schemas.openxmlformats.org/markup-compatibility/2006">
          <mc:Choice Requires="x14">
            <control shapeId="50255" r:id="rId65" name="Option Button 7-1-1">
              <controlPr defaultSize="0" autoFill="0" autoLine="0" autoPict="0">
                <anchor moveWithCells="1">
                  <from>
                    <xdr:col>6</xdr:col>
                    <xdr:colOff>0</xdr:colOff>
                    <xdr:row>34</xdr:row>
                    <xdr:rowOff>0</xdr:rowOff>
                  </from>
                  <to>
                    <xdr:col>7</xdr:col>
                    <xdr:colOff>333375</xdr:colOff>
                    <xdr:row>35</xdr:row>
                    <xdr:rowOff>0</xdr:rowOff>
                  </to>
                </anchor>
              </controlPr>
            </control>
          </mc:Choice>
        </mc:AlternateContent>
        <mc:AlternateContent xmlns:mc="http://schemas.openxmlformats.org/markup-compatibility/2006">
          <mc:Choice Requires="x14">
            <control shapeId="50256" r:id="rId66" name="Option Button 7-1-2">
              <controlPr defaultSize="0" autoFill="0" autoLine="0" autoPict="0">
                <anchor moveWithCells="1">
                  <from>
                    <xdr:col>9</xdr:col>
                    <xdr:colOff>0</xdr:colOff>
                    <xdr:row>34</xdr:row>
                    <xdr:rowOff>0</xdr:rowOff>
                  </from>
                  <to>
                    <xdr:col>10</xdr:col>
                    <xdr:colOff>314325</xdr:colOff>
                    <xdr:row>35</xdr:row>
                    <xdr:rowOff>0</xdr:rowOff>
                  </to>
                </anchor>
              </controlPr>
            </control>
          </mc:Choice>
        </mc:AlternateContent>
        <mc:AlternateContent xmlns:mc="http://schemas.openxmlformats.org/markup-compatibility/2006">
          <mc:Choice Requires="x14">
            <control shapeId="50257" r:id="rId67" name="Group Box 7-1">
              <controlPr defaultSize="0" print="0" autoFill="0" autoPict="0">
                <anchor moveWithCells="1">
                  <from>
                    <xdr:col>3</xdr:col>
                    <xdr:colOff>0</xdr:colOff>
                    <xdr:row>34</xdr:row>
                    <xdr:rowOff>0</xdr:rowOff>
                  </from>
                  <to>
                    <xdr:col>14</xdr:col>
                    <xdr:colOff>314325</xdr:colOff>
                    <xdr:row>35</xdr:row>
                    <xdr:rowOff>0</xdr:rowOff>
                  </to>
                </anchor>
              </controlPr>
            </control>
          </mc:Choice>
        </mc:AlternateContent>
        <mc:AlternateContent xmlns:mc="http://schemas.openxmlformats.org/markup-compatibility/2006">
          <mc:Choice Requires="x14">
            <control shapeId="50258" r:id="rId68" name="Option Button 6-1">
              <controlPr defaultSize="0" autoFill="0" autoLine="0" autoPict="0">
                <anchor moveWithCells="1">
                  <from>
                    <xdr:col>3</xdr:col>
                    <xdr:colOff>0</xdr:colOff>
                    <xdr:row>32</xdr:row>
                    <xdr:rowOff>0</xdr:rowOff>
                  </from>
                  <to>
                    <xdr:col>4</xdr:col>
                    <xdr:colOff>190500</xdr:colOff>
                    <xdr:row>33</xdr:row>
                    <xdr:rowOff>0</xdr:rowOff>
                  </to>
                </anchor>
              </controlPr>
            </control>
          </mc:Choice>
        </mc:AlternateContent>
        <mc:AlternateContent xmlns:mc="http://schemas.openxmlformats.org/markup-compatibility/2006">
          <mc:Choice Requires="x14">
            <control shapeId="50259" r:id="rId69" name="Option Button 6-2">
              <controlPr defaultSize="0" autoFill="0" autoLine="0" autoPict="0">
                <anchor moveWithCells="1">
                  <from>
                    <xdr:col>6</xdr:col>
                    <xdr:colOff>0</xdr:colOff>
                    <xdr:row>32</xdr:row>
                    <xdr:rowOff>0</xdr:rowOff>
                  </from>
                  <to>
                    <xdr:col>7</xdr:col>
                    <xdr:colOff>333375</xdr:colOff>
                    <xdr:row>33</xdr:row>
                    <xdr:rowOff>0</xdr:rowOff>
                  </to>
                </anchor>
              </controlPr>
            </control>
          </mc:Choice>
        </mc:AlternateContent>
        <mc:AlternateContent xmlns:mc="http://schemas.openxmlformats.org/markup-compatibility/2006">
          <mc:Choice Requires="x14">
            <control shapeId="50260" r:id="rId70" name="Group Box 6">
              <controlPr defaultSize="0" print="0" autoFill="0" autoPict="0">
                <anchor moveWithCells="1">
                  <from>
                    <xdr:col>3</xdr:col>
                    <xdr:colOff>0</xdr:colOff>
                    <xdr:row>32</xdr:row>
                    <xdr:rowOff>0</xdr:rowOff>
                  </from>
                  <to>
                    <xdr:col>14</xdr:col>
                    <xdr:colOff>314325</xdr:colOff>
                    <xdr:row>33</xdr:row>
                    <xdr:rowOff>0</xdr:rowOff>
                  </to>
                </anchor>
              </controlPr>
            </control>
          </mc:Choice>
        </mc:AlternateContent>
        <mc:AlternateContent xmlns:mc="http://schemas.openxmlformats.org/markup-compatibility/2006">
          <mc:Choice Requires="x14">
            <control shapeId="50261" r:id="rId71" name="Check Box 5-3">
              <controlPr defaultSize="0" autoFill="0" autoLine="0" autoPict="0">
                <anchor moveWithCells="1">
                  <from>
                    <xdr:col>14</xdr:col>
                    <xdr:colOff>0</xdr:colOff>
                    <xdr:row>31</xdr:row>
                    <xdr:rowOff>0</xdr:rowOff>
                  </from>
                  <to>
                    <xdr:col>15</xdr:col>
                    <xdr:colOff>323850</xdr:colOff>
                    <xdr:row>32</xdr:row>
                    <xdr:rowOff>0</xdr:rowOff>
                  </to>
                </anchor>
              </controlPr>
            </control>
          </mc:Choice>
        </mc:AlternateContent>
        <mc:AlternateContent xmlns:mc="http://schemas.openxmlformats.org/markup-compatibility/2006">
          <mc:Choice Requires="x14">
            <control shapeId="50262" r:id="rId72" name="Option Button 5-2-1">
              <controlPr defaultSize="0" autoFill="0" autoLine="0" autoPict="0">
                <anchor moveWithCells="1">
                  <from>
                    <xdr:col>3</xdr:col>
                    <xdr:colOff>0</xdr:colOff>
                    <xdr:row>30</xdr:row>
                    <xdr:rowOff>0</xdr:rowOff>
                  </from>
                  <to>
                    <xdr:col>4</xdr:col>
                    <xdr:colOff>190500</xdr:colOff>
                    <xdr:row>31</xdr:row>
                    <xdr:rowOff>0</xdr:rowOff>
                  </to>
                </anchor>
              </controlPr>
            </control>
          </mc:Choice>
        </mc:AlternateContent>
        <mc:AlternateContent xmlns:mc="http://schemas.openxmlformats.org/markup-compatibility/2006">
          <mc:Choice Requires="x14">
            <control shapeId="50263" r:id="rId73" name="Option Button 5-2-2">
              <controlPr defaultSize="0" autoFill="0" autoLine="0" autoPict="0">
                <anchor moveWithCells="1">
                  <from>
                    <xdr:col>6</xdr:col>
                    <xdr:colOff>0</xdr:colOff>
                    <xdr:row>30</xdr:row>
                    <xdr:rowOff>0</xdr:rowOff>
                  </from>
                  <to>
                    <xdr:col>7</xdr:col>
                    <xdr:colOff>333375</xdr:colOff>
                    <xdr:row>31</xdr:row>
                    <xdr:rowOff>0</xdr:rowOff>
                  </to>
                </anchor>
              </controlPr>
            </control>
          </mc:Choice>
        </mc:AlternateContent>
        <mc:AlternateContent xmlns:mc="http://schemas.openxmlformats.org/markup-compatibility/2006">
          <mc:Choice Requires="x14">
            <control shapeId="50264" r:id="rId74" name="Option Button 5-2-3">
              <controlPr defaultSize="0" autoFill="0" autoLine="0" autoPict="0">
                <anchor moveWithCells="1">
                  <from>
                    <xdr:col>9</xdr:col>
                    <xdr:colOff>0</xdr:colOff>
                    <xdr:row>30</xdr:row>
                    <xdr:rowOff>0</xdr:rowOff>
                  </from>
                  <to>
                    <xdr:col>10</xdr:col>
                    <xdr:colOff>314325</xdr:colOff>
                    <xdr:row>31</xdr:row>
                    <xdr:rowOff>0</xdr:rowOff>
                  </to>
                </anchor>
              </controlPr>
            </control>
          </mc:Choice>
        </mc:AlternateContent>
        <mc:AlternateContent xmlns:mc="http://schemas.openxmlformats.org/markup-compatibility/2006">
          <mc:Choice Requires="x14">
            <control shapeId="50265" r:id="rId75" name="Option Button 5-2-4">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50266" r:id="rId76" name="Group Box 5-2">
              <controlPr defaultSize="0" print="0" autoFill="0" autoPict="0">
                <anchor moveWithCells="1">
                  <from>
                    <xdr:col>3</xdr:col>
                    <xdr:colOff>0</xdr:colOff>
                    <xdr:row>30</xdr:row>
                    <xdr:rowOff>0</xdr:rowOff>
                  </from>
                  <to>
                    <xdr:col>14</xdr:col>
                    <xdr:colOff>314325</xdr:colOff>
                    <xdr:row>31</xdr:row>
                    <xdr:rowOff>0</xdr:rowOff>
                  </to>
                </anchor>
              </controlPr>
            </control>
          </mc:Choice>
        </mc:AlternateContent>
        <mc:AlternateContent xmlns:mc="http://schemas.openxmlformats.org/markup-compatibility/2006">
          <mc:Choice Requires="x14">
            <control shapeId="50267" r:id="rId77" name="Check Box 5-1-1">
              <controlPr defaultSize="0" autoFill="0" autoLine="0" autoPict="0">
                <anchor moveWithCells="1">
                  <from>
                    <xdr:col>3</xdr:col>
                    <xdr:colOff>0</xdr:colOff>
                    <xdr:row>29</xdr:row>
                    <xdr:rowOff>0</xdr:rowOff>
                  </from>
                  <to>
                    <xdr:col>4</xdr:col>
                    <xdr:colOff>190500</xdr:colOff>
                    <xdr:row>30</xdr:row>
                    <xdr:rowOff>0</xdr:rowOff>
                  </to>
                </anchor>
              </controlPr>
            </control>
          </mc:Choice>
        </mc:AlternateContent>
        <mc:AlternateContent xmlns:mc="http://schemas.openxmlformats.org/markup-compatibility/2006">
          <mc:Choice Requires="x14">
            <control shapeId="50268" r:id="rId78" name="Check Box 5-1-2">
              <controlPr defaultSize="0" autoFill="0" autoLine="0" autoPict="0">
                <anchor moveWithCells="1">
                  <from>
                    <xdr:col>6</xdr:col>
                    <xdr:colOff>0</xdr:colOff>
                    <xdr:row>29</xdr:row>
                    <xdr:rowOff>0</xdr:rowOff>
                  </from>
                  <to>
                    <xdr:col>7</xdr:col>
                    <xdr:colOff>333375</xdr:colOff>
                    <xdr:row>30</xdr:row>
                    <xdr:rowOff>0</xdr:rowOff>
                  </to>
                </anchor>
              </controlPr>
            </control>
          </mc:Choice>
        </mc:AlternateContent>
        <mc:AlternateContent xmlns:mc="http://schemas.openxmlformats.org/markup-compatibility/2006">
          <mc:Choice Requires="x14">
            <control shapeId="50269" r:id="rId79" name="Check Box 5-1-3">
              <controlPr defaultSize="0" autoFill="0" autoLine="0" autoPict="0">
                <anchor moveWithCells="1">
                  <from>
                    <xdr:col>9</xdr:col>
                    <xdr:colOff>0</xdr:colOff>
                    <xdr:row>29</xdr:row>
                    <xdr:rowOff>0</xdr:rowOff>
                  </from>
                  <to>
                    <xdr:col>10</xdr:col>
                    <xdr:colOff>314325</xdr:colOff>
                    <xdr:row>30</xdr:row>
                    <xdr:rowOff>0</xdr:rowOff>
                  </to>
                </anchor>
              </controlPr>
            </control>
          </mc:Choice>
        </mc:AlternateContent>
        <mc:AlternateContent xmlns:mc="http://schemas.openxmlformats.org/markup-compatibility/2006">
          <mc:Choice Requires="x14">
            <control shapeId="50275" r:id="rId80" name="Check Box 19-2-21">
              <controlPr defaultSize="0" autoFill="0" autoLine="0" autoPict="0" altText="ゼラチン">
                <anchor moveWithCells="1">
                  <from>
                    <xdr:col>10</xdr:col>
                    <xdr:colOff>0</xdr:colOff>
                    <xdr:row>75</xdr:row>
                    <xdr:rowOff>0</xdr:rowOff>
                  </from>
                  <to>
                    <xdr:col>11</xdr:col>
                    <xdr:colOff>228600</xdr:colOff>
                    <xdr:row>76</xdr:row>
                    <xdr:rowOff>0</xdr:rowOff>
                  </to>
                </anchor>
              </controlPr>
            </control>
          </mc:Choice>
        </mc:AlternateContent>
        <mc:AlternateContent xmlns:mc="http://schemas.openxmlformats.org/markup-compatibility/2006">
          <mc:Choice Requires="x14">
            <control shapeId="50280" r:id="rId81" name="Check Box 11-2">
              <controlPr defaultSize="0" autoFill="0" autoLine="0" autoPict="0">
                <anchor moveWithCells="1">
                  <from>
                    <xdr:col>3</xdr:col>
                    <xdr:colOff>619125</xdr:colOff>
                    <xdr:row>45</xdr:row>
                    <xdr:rowOff>19050</xdr:rowOff>
                  </from>
                  <to>
                    <xdr:col>5</xdr:col>
                    <xdr:colOff>200025</xdr:colOff>
                    <xdr:row>46</xdr:row>
                    <xdr:rowOff>19050</xdr:rowOff>
                  </to>
                </anchor>
              </controlPr>
            </control>
          </mc:Choice>
        </mc:AlternateContent>
        <mc:AlternateContent xmlns:mc="http://schemas.openxmlformats.org/markup-compatibility/2006">
          <mc:Choice Requires="x14">
            <control shapeId="50281" r:id="rId82" name="Option Button 12-1">
              <controlPr defaultSize="0" autoFill="0" autoLine="0" autoPict="0">
                <anchor moveWithCells="1">
                  <from>
                    <xdr:col>3</xdr:col>
                    <xdr:colOff>0</xdr:colOff>
                    <xdr:row>47</xdr:row>
                    <xdr:rowOff>19050</xdr:rowOff>
                  </from>
                  <to>
                    <xdr:col>4</xdr:col>
                    <xdr:colOff>190500</xdr:colOff>
                    <xdr:row>47</xdr:row>
                    <xdr:rowOff>238125</xdr:rowOff>
                  </to>
                </anchor>
              </controlPr>
            </control>
          </mc:Choice>
        </mc:AlternateContent>
        <mc:AlternateContent xmlns:mc="http://schemas.openxmlformats.org/markup-compatibility/2006">
          <mc:Choice Requires="x14">
            <control shapeId="50282" r:id="rId83" name="Option Button 12-2">
              <controlPr defaultSize="0" autoFill="0" autoLine="0" autoPict="0">
                <anchor moveWithCells="1">
                  <from>
                    <xdr:col>6</xdr:col>
                    <xdr:colOff>0</xdr:colOff>
                    <xdr:row>47</xdr:row>
                    <xdr:rowOff>19050</xdr:rowOff>
                  </from>
                  <to>
                    <xdr:col>7</xdr:col>
                    <xdr:colOff>333375</xdr:colOff>
                    <xdr:row>47</xdr:row>
                    <xdr:rowOff>238125</xdr:rowOff>
                  </to>
                </anchor>
              </controlPr>
            </control>
          </mc:Choice>
        </mc:AlternateContent>
        <mc:AlternateContent xmlns:mc="http://schemas.openxmlformats.org/markup-compatibility/2006">
          <mc:Choice Requires="x14">
            <control shapeId="50285" r:id="rId84" name="Group Box 12">
              <controlPr defaultSize="0" print="0" autoFill="0" autoPict="0">
                <anchor moveWithCells="1">
                  <from>
                    <xdr:col>3</xdr:col>
                    <xdr:colOff>0</xdr:colOff>
                    <xdr:row>47</xdr:row>
                    <xdr:rowOff>0</xdr:rowOff>
                  </from>
                  <to>
                    <xdr:col>14</xdr:col>
                    <xdr:colOff>314325</xdr:colOff>
                    <xdr:row>50</xdr:row>
                    <xdr:rowOff>0</xdr:rowOff>
                  </to>
                </anchor>
              </controlPr>
            </control>
          </mc:Choice>
        </mc:AlternateContent>
        <mc:AlternateContent xmlns:mc="http://schemas.openxmlformats.org/markup-compatibility/2006">
          <mc:Choice Requires="x14">
            <control shapeId="50286" r:id="rId85" name="Check Box 12">
              <controlPr defaultSize="0" autoFill="0" autoLine="0" autoPict="0">
                <anchor moveWithCells="1">
                  <from>
                    <xdr:col>3</xdr:col>
                    <xdr:colOff>9525</xdr:colOff>
                    <xdr:row>49</xdr:row>
                    <xdr:rowOff>9525</xdr:rowOff>
                  </from>
                  <to>
                    <xdr:col>4</xdr:col>
                    <xdr:colOff>190500</xdr:colOff>
                    <xdr:row>50</xdr:row>
                    <xdr:rowOff>9525</xdr:rowOff>
                  </to>
                </anchor>
              </controlPr>
            </control>
          </mc:Choice>
        </mc:AlternateContent>
        <mc:AlternateContent xmlns:mc="http://schemas.openxmlformats.org/markup-compatibility/2006">
          <mc:Choice Requires="x14">
            <control shapeId="50287" r:id="rId86" name="Check Box 13">
              <controlPr defaultSize="0" autoFill="0" autoLine="0" autoPict="0">
                <anchor moveWithCells="1">
                  <from>
                    <xdr:col>3</xdr:col>
                    <xdr:colOff>9525</xdr:colOff>
                    <xdr:row>52</xdr:row>
                    <xdr:rowOff>9525</xdr:rowOff>
                  </from>
                  <to>
                    <xdr:col>4</xdr:col>
                    <xdr:colOff>190500</xdr:colOff>
                    <xdr:row>53</xdr:row>
                    <xdr:rowOff>9525</xdr:rowOff>
                  </to>
                </anchor>
              </controlPr>
            </control>
          </mc:Choice>
        </mc:AlternateContent>
        <mc:AlternateContent xmlns:mc="http://schemas.openxmlformats.org/markup-compatibility/2006">
          <mc:Choice Requires="x14">
            <control shapeId="50288" r:id="rId87" name="Option Button 14-2">
              <controlPr defaultSize="0" autoFill="0" autoLine="0" autoPict="0">
                <anchor moveWithCells="1">
                  <from>
                    <xdr:col>6</xdr:col>
                    <xdr:colOff>0</xdr:colOff>
                    <xdr:row>53</xdr:row>
                    <xdr:rowOff>9525</xdr:rowOff>
                  </from>
                  <to>
                    <xdr:col>7</xdr:col>
                    <xdr:colOff>333375</xdr:colOff>
                    <xdr:row>53</xdr:row>
                    <xdr:rowOff>228600</xdr:rowOff>
                  </to>
                </anchor>
              </controlPr>
            </control>
          </mc:Choice>
        </mc:AlternateContent>
        <mc:AlternateContent xmlns:mc="http://schemas.openxmlformats.org/markup-compatibility/2006">
          <mc:Choice Requires="x14">
            <control shapeId="50292" r:id="rId88" name="Group Box 14">
              <controlPr defaultSize="0" autoFill="0" autoPict="0">
                <anchor moveWithCells="1">
                  <from>
                    <xdr:col>3</xdr:col>
                    <xdr:colOff>0</xdr:colOff>
                    <xdr:row>53</xdr:row>
                    <xdr:rowOff>0</xdr:rowOff>
                  </from>
                  <to>
                    <xdr:col>15</xdr:col>
                    <xdr:colOff>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54" yWindow="750" count="1">
        <x14:dataValidation type="list" allowBlank="1" showInputMessage="1" showErrorMessage="1" promptTitle="【地場産品基準】" prompt="該当する地場産品基準を選択してください。" xr:uid="{00000000-0002-0000-0000-00002D000000}">
          <x14:formula1>
            <xm:f>リスト_R07!$A$2:$A$20</xm:f>
          </x14:formula1>
          <xm:sqref>E83:N83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E0000"/>
  </sheetPr>
  <dimension ref="A1:AD172"/>
  <sheetViews>
    <sheetView view="pageBreakPreview" zoomScaleNormal="100" zoomScaleSheetLayoutView="100" workbookViewId="0"/>
  </sheetViews>
  <sheetFormatPr defaultColWidth="5.59765625" defaultRowHeight="20.100000000000001" customHeight="1"/>
  <cols>
    <col min="1" max="1" width="5.59765625" style="1"/>
    <col min="2" max="2" width="6.59765625" style="1" customWidth="1"/>
    <col min="3" max="3" width="5.59765625" style="1"/>
    <col min="4" max="4" width="8.73046875" style="1" bestFit="1" customWidth="1"/>
    <col min="5" max="6" width="5.59765625" style="1"/>
    <col min="7" max="8" width="6.86328125" style="1" bestFit="1" customWidth="1"/>
    <col min="9" max="9" width="5.59765625" style="1"/>
    <col min="10" max="10" width="7.1328125" style="1" bestFit="1" customWidth="1"/>
    <col min="11" max="16" width="5.59765625" style="1"/>
    <col min="17" max="17" width="5.59765625" style="31" customWidth="1"/>
    <col min="18" max="18" width="5.59765625" style="16" customWidth="1"/>
    <col min="19" max="26" width="5.59765625" style="16"/>
    <col min="27" max="28" width="5.59765625" style="16" customWidth="1"/>
    <col min="29" max="29" width="5.59765625" style="16"/>
    <col min="30" max="16384" width="5.59765625" style="1"/>
  </cols>
  <sheetData>
    <row r="1" spans="1:20" ht="20.100000000000001" customHeight="1">
      <c r="A1" s="55" t="s">
        <v>74</v>
      </c>
      <c r="B1" s="17"/>
      <c r="C1" s="17"/>
      <c r="D1" s="17"/>
      <c r="E1" s="17"/>
      <c r="F1" s="17"/>
      <c r="G1" s="17"/>
      <c r="H1" s="17"/>
      <c r="I1" s="17"/>
      <c r="J1" s="17"/>
      <c r="K1" s="17"/>
      <c r="L1" s="40" t="str">
        <f>IF(M1="","*入力してください*","")</f>
        <v/>
      </c>
      <c r="M1" s="223" t="s">
        <v>138</v>
      </c>
      <c r="N1" s="224"/>
      <c r="O1" s="224"/>
      <c r="P1" s="224"/>
      <c r="Q1" s="29"/>
      <c r="R1" s="28"/>
    </row>
    <row r="2" spans="1:20" ht="20.100000000000001" customHeight="1">
      <c r="A2" s="253"/>
      <c r="B2" s="253"/>
      <c r="C2" s="17"/>
      <c r="D2" s="17"/>
      <c r="E2" s="17"/>
      <c r="F2" s="17"/>
      <c r="G2" s="17"/>
      <c r="H2" s="17"/>
      <c r="I2" s="17"/>
      <c r="J2" s="17"/>
      <c r="K2" s="17" t="s">
        <v>10</v>
      </c>
      <c r="L2" s="17"/>
      <c r="M2" s="17"/>
      <c r="N2" s="252"/>
      <c r="O2" s="252"/>
      <c r="P2" s="17" t="s">
        <v>9</v>
      </c>
      <c r="Q2" s="29"/>
      <c r="R2" s="28"/>
    </row>
    <row r="3" spans="1:20" ht="20.100000000000001" customHeight="1">
      <c r="A3" s="225" t="s">
        <v>0</v>
      </c>
      <c r="B3" s="225"/>
      <c r="C3" s="225"/>
      <c r="D3" s="225"/>
      <c r="E3" s="225"/>
      <c r="F3" s="225"/>
      <c r="G3" s="225"/>
      <c r="H3" s="225"/>
      <c r="I3" s="225"/>
      <c r="J3" s="225"/>
      <c r="K3" s="225"/>
      <c r="L3" s="225"/>
      <c r="M3" s="225"/>
      <c r="N3" s="225"/>
      <c r="O3" s="225"/>
      <c r="P3" s="225"/>
      <c r="Q3" s="29"/>
      <c r="R3" s="28"/>
    </row>
    <row r="4" spans="1:20" ht="20.100000000000001" customHeight="1">
      <c r="A4" s="17"/>
      <c r="B4" s="17"/>
      <c r="C4" s="17"/>
      <c r="D4" s="17"/>
      <c r="E4" s="17"/>
      <c r="F4" s="17"/>
      <c r="G4" s="17"/>
      <c r="H4" s="17"/>
      <c r="I4" s="17"/>
      <c r="J4" s="17"/>
      <c r="K4" s="17"/>
      <c r="L4" s="17"/>
      <c r="M4" s="17"/>
      <c r="N4" s="17"/>
      <c r="O4" s="17"/>
      <c r="P4" s="17"/>
      <c r="Q4" s="29"/>
      <c r="R4" s="28"/>
    </row>
    <row r="5" spans="1:20" ht="20.100000000000001" customHeight="1">
      <c r="A5" s="17" t="s">
        <v>1</v>
      </c>
      <c r="B5" s="17"/>
      <c r="C5" s="17"/>
      <c r="D5" s="17"/>
      <c r="E5" s="17"/>
      <c r="F5" s="17"/>
      <c r="G5" s="17"/>
      <c r="H5" s="17"/>
      <c r="I5" s="17"/>
      <c r="J5" s="17"/>
      <c r="K5" s="17"/>
      <c r="L5" s="17"/>
      <c r="M5" s="17"/>
      <c r="N5" s="17"/>
      <c r="O5" s="17"/>
      <c r="P5" s="17"/>
      <c r="Q5" s="29"/>
      <c r="R5" s="28"/>
    </row>
    <row r="6" spans="1:20" ht="20.100000000000001" customHeight="1">
      <c r="A6" s="17"/>
      <c r="B6" s="17"/>
      <c r="C6" s="17"/>
      <c r="D6" s="17"/>
      <c r="E6" s="17"/>
      <c r="F6" s="17"/>
      <c r="G6" s="17"/>
      <c r="H6" s="17"/>
      <c r="I6" s="17"/>
      <c r="J6" s="17"/>
      <c r="K6" s="39" t="str">
        <f>IF(R6=FALSE,"*入力してください*","")</f>
        <v/>
      </c>
      <c r="L6" s="17"/>
      <c r="M6" s="17"/>
      <c r="N6" s="17"/>
      <c r="O6" s="17"/>
      <c r="P6" s="17"/>
      <c r="Q6" s="29"/>
      <c r="R6" s="16" t="b">
        <f>AND(R7:R11)</f>
        <v>1</v>
      </c>
    </row>
    <row r="7" spans="1:20" ht="20.100000000000001" customHeight="1">
      <c r="A7" s="17"/>
      <c r="B7" s="17"/>
      <c r="C7" s="17"/>
      <c r="D7" s="17"/>
      <c r="E7" s="17"/>
      <c r="F7" s="17"/>
      <c r="G7" s="17"/>
      <c r="H7" s="17"/>
      <c r="I7" s="17" t="s">
        <v>2</v>
      </c>
      <c r="J7" s="17"/>
      <c r="K7" s="179" t="s">
        <v>140</v>
      </c>
      <c r="L7" s="179"/>
      <c r="M7" s="179"/>
      <c r="N7" s="179"/>
      <c r="O7" s="179"/>
      <c r="P7" s="179"/>
      <c r="Q7" s="29"/>
      <c r="R7" s="16" t="b">
        <f>IF(K7="",FALSE,TRUE)</f>
        <v>1</v>
      </c>
    </row>
    <row r="8" spans="1:20" ht="20.100000000000001" customHeight="1">
      <c r="A8" s="17"/>
      <c r="B8" s="17"/>
      <c r="C8" s="17"/>
      <c r="D8" s="17"/>
      <c r="E8" s="17"/>
      <c r="F8" s="17"/>
      <c r="G8" s="17"/>
      <c r="H8" s="17"/>
      <c r="I8" s="17" t="s">
        <v>3</v>
      </c>
      <c r="J8" s="17"/>
      <c r="K8" s="179" t="s">
        <v>141</v>
      </c>
      <c r="L8" s="179"/>
      <c r="M8" s="179"/>
      <c r="N8" s="179"/>
      <c r="O8" s="179"/>
      <c r="P8" s="179"/>
      <c r="Q8" s="29"/>
      <c r="R8" s="16" t="b">
        <f>IF(K8="",FALSE,TRUE)</f>
        <v>1</v>
      </c>
    </row>
    <row r="9" spans="1:20" ht="20.100000000000001" customHeight="1">
      <c r="A9" s="17"/>
      <c r="B9" s="17"/>
      <c r="C9" s="17"/>
      <c r="D9" s="17"/>
      <c r="E9" s="17"/>
      <c r="F9" s="17"/>
      <c r="G9" s="17"/>
      <c r="H9" s="17"/>
      <c r="I9" s="17" t="s">
        <v>4</v>
      </c>
      <c r="J9" s="17"/>
      <c r="K9" s="179" t="s">
        <v>142</v>
      </c>
      <c r="L9" s="179"/>
      <c r="M9" s="179"/>
      <c r="N9" s="179"/>
      <c r="O9" s="18"/>
      <c r="P9" s="18"/>
      <c r="Q9" s="29"/>
      <c r="R9" s="16" t="b">
        <f>IF(K9="",FALSE,TRUE)</f>
        <v>1</v>
      </c>
    </row>
    <row r="10" spans="1:20" ht="20.100000000000001" customHeight="1">
      <c r="A10" s="17"/>
      <c r="B10" s="17"/>
      <c r="C10" s="17"/>
      <c r="D10" s="17"/>
      <c r="E10" s="17"/>
      <c r="F10" s="17"/>
      <c r="G10" s="17"/>
      <c r="H10" s="17"/>
      <c r="I10" s="17" t="s">
        <v>5</v>
      </c>
      <c r="J10" s="17"/>
      <c r="K10" s="179" t="s">
        <v>143</v>
      </c>
      <c r="L10" s="179"/>
      <c r="M10" s="179"/>
      <c r="N10" s="179"/>
      <c r="O10" s="179"/>
      <c r="P10" s="179"/>
      <c r="Q10" s="29"/>
      <c r="R10" s="16" t="b">
        <f>IF(K10="",FALSE,TRUE)</f>
        <v>1</v>
      </c>
    </row>
    <row r="11" spans="1:20" ht="20.100000000000001" customHeight="1" thickBot="1">
      <c r="A11" s="17"/>
      <c r="B11" s="17"/>
      <c r="C11" s="17"/>
      <c r="D11" s="17"/>
      <c r="E11" s="17"/>
      <c r="F11" s="17"/>
      <c r="G11" s="17"/>
      <c r="H11" s="17"/>
      <c r="I11" s="17" t="s">
        <v>6</v>
      </c>
      <c r="J11" s="17"/>
      <c r="K11" s="179" t="s">
        <v>144</v>
      </c>
      <c r="L11" s="179"/>
      <c r="M11" s="179"/>
      <c r="N11" s="179"/>
      <c r="O11" s="179"/>
      <c r="P11" s="179"/>
      <c r="Q11" s="29"/>
      <c r="R11" s="16" t="b">
        <f>IF(K11="",FALSE,TRUE)</f>
        <v>1</v>
      </c>
    </row>
    <row r="12" spans="1:20" ht="20.100000000000001" customHeight="1" thickBot="1">
      <c r="A12" s="231" t="s">
        <v>139</v>
      </c>
      <c r="B12" s="232"/>
      <c r="C12" s="232"/>
      <c r="D12" s="232"/>
      <c r="E12" s="233"/>
      <c r="F12" s="17"/>
      <c r="G12" s="17"/>
      <c r="H12" s="17"/>
      <c r="I12" s="17"/>
      <c r="J12" s="17"/>
      <c r="K12" s="17"/>
      <c r="L12" s="17"/>
      <c r="M12" s="17"/>
      <c r="N12" s="17"/>
      <c r="O12" s="17"/>
      <c r="P12" s="17"/>
      <c r="Q12" s="29"/>
      <c r="R12" s="28"/>
    </row>
    <row r="13" spans="1:20" ht="20.100000000000001" customHeight="1">
      <c r="A13" s="180" t="s">
        <v>24</v>
      </c>
      <c r="B13" s="180"/>
      <c r="C13" s="180"/>
      <c r="D13" s="180"/>
      <c r="E13" s="180"/>
      <c r="F13" s="180"/>
      <c r="G13" s="180"/>
      <c r="H13" s="180"/>
      <c r="I13" s="180"/>
      <c r="J13" s="180"/>
      <c r="K13" s="180"/>
      <c r="L13" s="180"/>
      <c r="M13" s="180"/>
      <c r="N13" s="180"/>
      <c r="O13" s="180"/>
      <c r="P13" s="180"/>
      <c r="Q13" s="29"/>
      <c r="R13" s="28"/>
      <c r="T13" s="16">
        <f>I29/D21/10</f>
        <v>26.666666666666668</v>
      </c>
    </row>
    <row r="14" spans="1:20" ht="20.100000000000001" customHeight="1">
      <c r="A14" s="180"/>
      <c r="B14" s="180"/>
      <c r="C14" s="180"/>
      <c r="D14" s="180"/>
      <c r="E14" s="180"/>
      <c r="F14" s="180"/>
      <c r="G14" s="180"/>
      <c r="H14" s="180"/>
      <c r="I14" s="180"/>
      <c r="J14" s="180"/>
      <c r="K14" s="180"/>
      <c r="L14" s="180"/>
      <c r="M14" s="180"/>
      <c r="N14" s="180"/>
      <c r="O14" s="180"/>
      <c r="P14" s="180"/>
      <c r="Q14" s="29"/>
      <c r="R14" s="28"/>
    </row>
    <row r="15" spans="1:20" ht="20.100000000000001" customHeight="1">
      <c r="A15" s="181"/>
      <c r="B15" s="181"/>
      <c r="C15" s="181"/>
      <c r="D15" s="181"/>
      <c r="E15" s="181"/>
      <c r="F15" s="181"/>
      <c r="G15" s="181"/>
      <c r="H15" s="181"/>
      <c r="I15" s="181"/>
      <c r="J15" s="181"/>
      <c r="K15" s="181"/>
      <c r="L15" s="181"/>
      <c r="M15" s="181"/>
      <c r="N15" s="181"/>
      <c r="O15" s="181"/>
      <c r="P15" s="181"/>
      <c r="Q15" s="29"/>
      <c r="R15" s="44"/>
    </row>
    <row r="16" spans="1:20" ht="18" customHeight="1">
      <c r="A16" s="182" t="str">
        <f>IF(R16=0,"*入力してください*","")</f>
        <v/>
      </c>
      <c r="B16" s="183"/>
      <c r="C16" s="184"/>
      <c r="D16" s="185" t="s">
        <v>145</v>
      </c>
      <c r="E16" s="186"/>
      <c r="F16" s="186"/>
      <c r="G16" s="186"/>
      <c r="H16" s="186"/>
      <c r="I16" s="186"/>
      <c r="J16" s="186"/>
      <c r="K16" s="186"/>
      <c r="L16" s="186"/>
      <c r="M16" s="186"/>
      <c r="N16" s="186"/>
      <c r="O16" s="186"/>
      <c r="P16" s="187"/>
      <c r="Q16" s="30" t="s">
        <v>33</v>
      </c>
      <c r="R16" s="27">
        <f>LEN(D16)</f>
        <v>36</v>
      </c>
    </row>
    <row r="17" spans="1:29" ht="18" customHeight="1">
      <c r="A17" s="191"/>
      <c r="B17" s="192"/>
      <c r="C17" s="193"/>
      <c r="D17" s="188"/>
      <c r="E17" s="189"/>
      <c r="F17" s="189"/>
      <c r="G17" s="189"/>
      <c r="H17" s="189"/>
      <c r="I17" s="189"/>
      <c r="J17" s="189"/>
      <c r="K17" s="189"/>
      <c r="L17" s="189"/>
      <c r="M17" s="189"/>
      <c r="N17" s="189"/>
      <c r="O17" s="189"/>
      <c r="P17" s="190"/>
      <c r="Q17" s="29"/>
      <c r="R17" s="28"/>
      <c r="S17" s="16" t="s">
        <v>73</v>
      </c>
      <c r="T17" s="16" t="s">
        <v>62</v>
      </c>
      <c r="U17" s="16" t="s">
        <v>76</v>
      </c>
    </row>
    <row r="18" spans="1:29" ht="20.100000000000001" customHeight="1">
      <c r="A18" s="234" t="s">
        <v>109</v>
      </c>
      <c r="B18" s="235"/>
      <c r="C18" s="236"/>
      <c r="D18" s="243" t="s">
        <v>146</v>
      </c>
      <c r="E18" s="244"/>
      <c r="F18" s="244"/>
      <c r="G18" s="244"/>
      <c r="H18" s="244"/>
      <c r="I18" s="244"/>
      <c r="J18" s="244"/>
      <c r="K18" s="244"/>
      <c r="L18" s="244"/>
      <c r="M18" s="244"/>
      <c r="N18" s="244"/>
      <c r="O18" s="244"/>
      <c r="P18" s="245"/>
      <c r="Q18" s="30" t="s">
        <v>33</v>
      </c>
      <c r="R18" s="27">
        <f>LEN(D18)</f>
        <v>35</v>
      </c>
      <c r="S18" s="16" t="s">
        <v>63</v>
      </c>
      <c r="T18" s="16" t="s">
        <v>63</v>
      </c>
      <c r="U18" s="16" t="s">
        <v>63</v>
      </c>
    </row>
    <row r="19" spans="1:29" ht="15.6" customHeight="1">
      <c r="A19" s="246" t="str">
        <f>IF(R19=0,"*入力してください*","")</f>
        <v/>
      </c>
      <c r="B19" s="247"/>
      <c r="C19" s="248"/>
      <c r="D19" s="237" t="s">
        <v>136</v>
      </c>
      <c r="E19" s="238"/>
      <c r="F19" s="238"/>
      <c r="G19" s="238"/>
      <c r="H19" s="238"/>
      <c r="I19" s="238"/>
      <c r="J19" s="238"/>
      <c r="K19" s="238"/>
      <c r="L19" s="238"/>
      <c r="M19" s="238"/>
      <c r="N19" s="238"/>
      <c r="O19" s="238"/>
      <c r="P19" s="239"/>
      <c r="Q19" s="30" t="s">
        <v>33</v>
      </c>
      <c r="R19" s="27">
        <f>LEN(D19)</f>
        <v>10</v>
      </c>
      <c r="S19" s="16">
        <f>ROUNDUP(T19/2,0)*2</f>
        <v>60</v>
      </c>
      <c r="T19" s="16">
        <f>ROUNDUP(I29/270,0)</f>
        <v>60</v>
      </c>
      <c r="U19" s="16">
        <f>ROUNDUP(T19/10,0)*10</f>
        <v>60</v>
      </c>
    </row>
    <row r="20" spans="1:29" ht="15.6" customHeight="1">
      <c r="A20" s="249"/>
      <c r="B20" s="250"/>
      <c r="C20" s="251"/>
      <c r="D20" s="240"/>
      <c r="E20" s="241"/>
      <c r="F20" s="241"/>
      <c r="G20" s="241"/>
      <c r="H20" s="241"/>
      <c r="I20" s="241"/>
      <c r="J20" s="241"/>
      <c r="K20" s="241"/>
      <c r="L20" s="241"/>
      <c r="M20" s="241"/>
      <c r="N20" s="241"/>
      <c r="O20" s="241"/>
      <c r="P20" s="242"/>
      <c r="Q20" s="29"/>
      <c r="R20" s="15" t="b">
        <v>0</v>
      </c>
      <c r="T20" s="58">
        <f>IF(OR(AND(R20=TRUE,N22=""),AND(R20&lt;&gt;TRUE,N22&lt;&gt;"")),"Err",0)</f>
        <v>0</v>
      </c>
      <c r="W20" s="254" t="s">
        <v>60</v>
      </c>
      <c r="X20" s="254"/>
      <c r="Y20" s="254"/>
      <c r="Z20" s="254" t="s">
        <v>59</v>
      </c>
      <c r="AA20" s="254"/>
      <c r="AB20" s="254"/>
    </row>
    <row r="21" spans="1:29" ht="20.100000000000001" customHeight="1" thickBot="1">
      <c r="A21" s="226" t="str">
        <f>IF(AND(D21=0,E22=0),"*入力してください*","")</f>
        <v/>
      </c>
      <c r="B21" s="227"/>
      <c r="C21" s="227"/>
      <c r="D21" s="228">
        <f>T19</f>
        <v>60</v>
      </c>
      <c r="E21" s="229"/>
      <c r="F21" s="118" t="s">
        <v>7</v>
      </c>
      <c r="G21" s="119"/>
      <c r="H21" s="26" t="s">
        <v>8</v>
      </c>
      <c r="I21" s="230">
        <v>5</v>
      </c>
      <c r="J21" s="230"/>
      <c r="K21" s="17" t="s">
        <v>17</v>
      </c>
      <c r="L21" s="17"/>
      <c r="M21" s="17"/>
      <c r="N21" s="17"/>
      <c r="O21" s="17"/>
      <c r="P21" s="24"/>
      <c r="Q21" s="121" t="s">
        <v>125</v>
      </c>
      <c r="R21" s="28"/>
      <c r="T21" s="16" t="str">
        <f>IF($R$30=1,"佐川",IF($R$30=2,"ヤマト",IF($R$30=3,"ゆうパック","-")))</f>
        <v>ゆうパック</v>
      </c>
      <c r="U21" s="49">
        <f>VLOOKUP($T$21,$V$22:$AB$24,4,FALSE)</f>
        <v>1830</v>
      </c>
      <c r="V21" s="49" t="e">
        <f>IF(#REF!=TRUE,VLOOKUP($T$21,$V$22:$AB$24,7,FALSE),0)</f>
        <v>#REF!</v>
      </c>
      <c r="W21" s="78" t="s">
        <v>51</v>
      </c>
      <c r="X21" s="78" t="s">
        <v>52</v>
      </c>
      <c r="Y21" s="78" t="s">
        <v>61</v>
      </c>
      <c r="Z21" s="78" t="s">
        <v>51</v>
      </c>
      <c r="AA21" s="78" t="s">
        <v>52</v>
      </c>
      <c r="AB21" s="78" t="s">
        <v>61</v>
      </c>
    </row>
    <row r="22" spans="1:29" ht="19.5" customHeight="1">
      <c r="A22" s="191"/>
      <c r="B22" s="192"/>
      <c r="C22" s="193"/>
      <c r="D22" s="120" t="s">
        <v>130</v>
      </c>
      <c r="E22" s="209"/>
      <c r="F22" s="209"/>
      <c r="G22" s="210" t="s">
        <v>126</v>
      </c>
      <c r="H22" s="210"/>
      <c r="I22" s="210"/>
      <c r="J22" s="210"/>
      <c r="K22" s="210"/>
      <c r="L22" s="210"/>
      <c r="M22" s="210"/>
      <c r="N22" s="210"/>
      <c r="O22" s="210"/>
      <c r="P22" s="211"/>
      <c r="Q22" s="122" t="s">
        <v>128</v>
      </c>
      <c r="R22" s="51"/>
      <c r="T22" s="46">
        <f>IF($R$30=1,宅配料金!A3,IF($R$30=2,宅配料金!A10,IF($R$30=3,宅配料金!A18,60)))</f>
        <v>60</v>
      </c>
      <c r="U22" s="46" t="str">
        <f>IF($R$30=1,宅配料金!B3,IF($R$30=2,宅配料金!B10,IF($R$30=3,"該当なし",2)))</f>
        <v>該当なし</v>
      </c>
      <c r="V22" s="16" t="s">
        <v>57</v>
      </c>
      <c r="W22" s="49">
        <f>VLOOKUP($H$32,佐川・サ,3,FALSE)</f>
        <v>1400</v>
      </c>
      <c r="X22" s="49">
        <f>VLOOKUP($M$32,佐川・重,2,FALSE)</f>
        <v>2450</v>
      </c>
      <c r="Y22" s="50">
        <f>MAX(W22:X22)</f>
        <v>2450</v>
      </c>
      <c r="Z22" s="49">
        <f>VLOOKUP($H$32,佐川・サ,4,FALSE)</f>
        <v>330</v>
      </c>
      <c r="AA22" s="49" t="str">
        <f>VLOOKUP($M$32,佐川・重,3,FALSE)</f>
        <v>該当なし</v>
      </c>
      <c r="AB22" s="50">
        <f>MAX(Z22:AA22)</f>
        <v>330</v>
      </c>
    </row>
    <row r="23" spans="1:29" ht="20.100000000000001" customHeight="1">
      <c r="A23" s="182" t="str">
        <f>IF(OR(I24=0,I27=0),"*入力してください*","")</f>
        <v/>
      </c>
      <c r="B23" s="183"/>
      <c r="C23" s="184"/>
      <c r="D23" s="255" t="s">
        <v>11</v>
      </c>
      <c r="E23" s="256"/>
      <c r="F23" s="256"/>
      <c r="G23" s="256"/>
      <c r="H23" s="257"/>
      <c r="I23" s="255" t="s">
        <v>12</v>
      </c>
      <c r="J23" s="256"/>
      <c r="K23" s="256"/>
      <c r="L23" s="256"/>
      <c r="M23" s="257"/>
      <c r="N23" s="258" t="s">
        <v>82</v>
      </c>
      <c r="O23" s="258"/>
      <c r="P23" s="259"/>
      <c r="Q23" s="122" t="s">
        <v>129</v>
      </c>
      <c r="R23" s="28"/>
      <c r="T23" s="47">
        <f>IF($R$30=1,宅配料金!A4,IF($R$30=2,宅配料金!A11,IF($R$30=3,宅配料金!A20,80)))</f>
        <v>80</v>
      </c>
      <c r="U23" s="47" t="str">
        <f>IF($R$30=1,宅配料金!B4,IF($R$30=2,宅配料金!B11,IF($R$30=3,"該当なし",5)))</f>
        <v>該当なし</v>
      </c>
      <c r="V23" s="16" t="s">
        <v>58</v>
      </c>
      <c r="W23" s="49">
        <f>VLOOKUP($H$32,ヤマト・サ,3,FALSE)</f>
        <v>1480</v>
      </c>
      <c r="X23" s="49" t="e">
        <f>VLOOKUP($M$32,ヤマト・重,2,FALSE)</f>
        <v>#N/A</v>
      </c>
      <c r="Y23" s="50" t="e">
        <f>MAX(W23:X23)</f>
        <v>#N/A</v>
      </c>
      <c r="Z23" s="49">
        <f>VLOOKUP($H$32,ヤマト・サ,4,FALSE)</f>
        <v>220</v>
      </c>
      <c r="AA23" s="49" t="e">
        <f>VLOOKUP($M$32,ヤマト・重,3,FALSE)</f>
        <v>#N/A</v>
      </c>
      <c r="AB23" s="50" t="e">
        <f>MAX(Z23:AA23)</f>
        <v>#N/A</v>
      </c>
    </row>
    <row r="24" spans="1:29" ht="20.100000000000001" customHeight="1">
      <c r="A24" s="278" t="s">
        <v>110</v>
      </c>
      <c r="B24" s="279"/>
      <c r="C24" s="280"/>
      <c r="D24" s="200" t="s">
        <v>131</v>
      </c>
      <c r="E24" s="203" t="s">
        <v>78</v>
      </c>
      <c r="F24" s="204"/>
      <c r="G24" s="204"/>
      <c r="H24" s="205"/>
      <c r="I24" s="338">
        <v>3000</v>
      </c>
      <c r="J24" s="219"/>
      <c r="K24" s="89" t="s">
        <v>14</v>
      </c>
      <c r="L24" s="260"/>
      <c r="M24" s="261"/>
      <c r="N24" s="219">
        <v>3500</v>
      </c>
      <c r="O24" s="219"/>
      <c r="P24" s="19" t="s">
        <v>14</v>
      </c>
      <c r="Q24" s="122" t="s">
        <v>127</v>
      </c>
      <c r="R24" s="28"/>
      <c r="T24" s="47">
        <f>IF($R$30=1,宅配料金!A5,IF($R$30=2,宅配料金!A12,IF($R$30=3,宅配料金!A22,100)))</f>
        <v>100</v>
      </c>
      <c r="U24" s="47" t="str">
        <f>IF($R$30=1,宅配料金!B5,IF($R$30=2,宅配料金!B12,IF($R$30=3,"該当なし",10)))</f>
        <v>該当なし</v>
      </c>
      <c r="V24" s="16" t="s">
        <v>50</v>
      </c>
      <c r="W24" s="49">
        <f>VLOOKUP($H$32,ゆうパック・サ,3,FALSE)</f>
        <v>1310</v>
      </c>
      <c r="X24" s="49">
        <f>VLOOKUP($M$32,ゆうパック・重,2,FALSE)</f>
        <v>1610</v>
      </c>
      <c r="Y24" s="60">
        <f>VLOOKUP($H$32+$M$32,宅配料金!$J$18:$K$33,2,FALSE)</f>
        <v>1830</v>
      </c>
      <c r="Z24" s="49">
        <f>VLOOKUP($H$32,ゆうパック・サ,4,FALSE)</f>
        <v>360</v>
      </c>
      <c r="AA24" s="49">
        <f>VLOOKUP($M$32,ゆうパック・重,3,FALSE)</f>
        <v>225</v>
      </c>
      <c r="AB24" s="50">
        <f>MAX(Z24:AA24)</f>
        <v>360</v>
      </c>
    </row>
    <row r="25" spans="1:29" ht="20.100000000000001" customHeight="1">
      <c r="A25" s="278"/>
      <c r="B25" s="279"/>
      <c r="C25" s="280"/>
      <c r="D25" s="201"/>
      <c r="E25" s="206" t="s">
        <v>80</v>
      </c>
      <c r="F25" s="207"/>
      <c r="G25" s="207"/>
      <c r="H25" s="208"/>
      <c r="I25" s="339">
        <v>200</v>
      </c>
      <c r="J25" s="220"/>
      <c r="K25" s="90" t="s">
        <v>14</v>
      </c>
      <c r="L25" s="215"/>
      <c r="M25" s="216"/>
      <c r="N25" s="220">
        <v>200</v>
      </c>
      <c r="O25" s="220"/>
      <c r="P25" s="22" t="s">
        <v>14</v>
      </c>
      <c r="Q25" s="29"/>
      <c r="R25" s="28"/>
      <c r="T25" s="47">
        <f>IF($R$30=1,"該当なし",IF($R$30=2,宅配料金!A13,IF($R$30=3,宅配料金!A24,120)))</f>
        <v>120</v>
      </c>
      <c r="U25" s="47" t="str">
        <f>IF($R$30=1,"該当なし",IF($R$30=2,宅配料金!B13,IF($R$30=3,"該当なし",15)))</f>
        <v>該当なし</v>
      </c>
    </row>
    <row r="26" spans="1:29" ht="20.100000000000001" customHeight="1">
      <c r="A26" s="278"/>
      <c r="B26" s="279"/>
      <c r="C26" s="280"/>
      <c r="D26" s="201"/>
      <c r="E26" s="194"/>
      <c r="F26" s="195"/>
      <c r="G26" s="195"/>
      <c r="H26" s="196"/>
      <c r="I26" s="340"/>
      <c r="J26" s="221"/>
      <c r="K26" s="91" t="s">
        <v>14</v>
      </c>
      <c r="L26" s="217"/>
      <c r="M26" s="218"/>
      <c r="N26" s="221"/>
      <c r="O26" s="221"/>
      <c r="P26" s="22" t="s">
        <v>14</v>
      </c>
      <c r="Q26" s="29"/>
      <c r="R26" s="28"/>
      <c r="T26" s="47">
        <f>IF($R$30=1,宅配料金!A6,IF($R$30=2,宅配料金!A14,IF($R$30=3,宅配料金!A26,140)))</f>
        <v>140</v>
      </c>
      <c r="U26" s="47" t="str">
        <f>IF($R$30=1,宅配料金!B6,IF($R$30=2,宅配料金!B14,IF($R$30=3,"該当なし",20)))</f>
        <v>該当なし</v>
      </c>
    </row>
    <row r="27" spans="1:29" ht="20.100000000000001" customHeight="1">
      <c r="A27" s="278"/>
      <c r="B27" s="279"/>
      <c r="C27" s="280"/>
      <c r="D27" s="202"/>
      <c r="E27" s="197" t="s">
        <v>13</v>
      </c>
      <c r="F27" s="198"/>
      <c r="G27" s="198"/>
      <c r="H27" s="199"/>
      <c r="I27" s="274">
        <f>SUM(I24:J26)</f>
        <v>3200</v>
      </c>
      <c r="J27" s="275"/>
      <c r="K27" s="79" t="s">
        <v>14</v>
      </c>
      <c r="L27" s="212"/>
      <c r="M27" s="213"/>
      <c r="N27" s="275">
        <f>SUM(N24:O26)</f>
        <v>3700</v>
      </c>
      <c r="O27" s="275"/>
      <c r="P27" s="21" t="s">
        <v>14</v>
      </c>
      <c r="Q27" s="29" t="s">
        <v>64</v>
      </c>
      <c r="R27" s="51">
        <f>IFERROR(I29/(D21*1000),0)</f>
        <v>0.26666666666666666</v>
      </c>
      <c r="T27" s="47">
        <f>IF($R$30=1,宅配料金!A7,IF($R$30=2,宅配料金!A15,IF($R$30=3,宅配料金!A28,160)))</f>
        <v>160</v>
      </c>
      <c r="U27" s="47" t="str">
        <f>IF($R$30=1,"該当なし",IF($R$30=2,宅配料金!B15,IF($R$30=3,"該当なし",25)))</f>
        <v>該当なし</v>
      </c>
    </row>
    <row r="28" spans="1:29" ht="20.100000000000001" customHeight="1">
      <c r="A28" s="278"/>
      <c r="B28" s="279"/>
      <c r="C28" s="280"/>
      <c r="D28" s="197" t="s">
        <v>15</v>
      </c>
      <c r="E28" s="198"/>
      <c r="F28" s="198"/>
      <c r="G28" s="198"/>
      <c r="H28" s="199"/>
      <c r="I28" s="341">
        <f>IF(I21="",1,I21)</f>
        <v>5</v>
      </c>
      <c r="J28" s="214"/>
      <c r="K28" s="79" t="s">
        <v>16</v>
      </c>
      <c r="L28" s="212"/>
      <c r="M28" s="213"/>
      <c r="N28" s="214">
        <f>IF(I21="",1,I21)</f>
        <v>5</v>
      </c>
      <c r="O28" s="214"/>
      <c r="P28" s="21" t="s">
        <v>16</v>
      </c>
      <c r="Q28" s="29"/>
      <c r="R28" s="51"/>
      <c r="T28" s="48">
        <f>IF($R$30=1,"該当なし",IF($R$30=2,"該当なし",IF($R$30=3,宅配料金!A30,170)))</f>
        <v>170</v>
      </c>
      <c r="U28" s="47">
        <f>IF($R$30=1,宅配料金!B7,IF($R$30=2,"該当なし",IF($R$30=3,宅配料金!B19,30)))</f>
        <v>30</v>
      </c>
    </row>
    <row r="29" spans="1:29" ht="20.100000000000001" customHeight="1">
      <c r="A29" s="281"/>
      <c r="B29" s="282"/>
      <c r="C29" s="283"/>
      <c r="D29" s="270" t="s">
        <v>81</v>
      </c>
      <c r="E29" s="271"/>
      <c r="F29" s="271"/>
      <c r="G29" s="271"/>
      <c r="H29" s="272"/>
      <c r="I29" s="274">
        <f>I27*I28</f>
        <v>16000</v>
      </c>
      <c r="J29" s="275"/>
      <c r="K29" s="79" t="s">
        <v>14</v>
      </c>
      <c r="L29" s="276">
        <f>IFERROR(I29/(D21*1000),0)</f>
        <v>0.26666666666666666</v>
      </c>
      <c r="M29" s="277"/>
      <c r="N29" s="275">
        <f>N27*N28</f>
        <v>18500</v>
      </c>
      <c r="O29" s="275"/>
      <c r="P29" s="21" t="s">
        <v>14</v>
      </c>
      <c r="Q29" s="29"/>
      <c r="R29" s="16" t="b">
        <f>OR(S36,T36,U36)</f>
        <v>1</v>
      </c>
      <c r="T29" s="48" t="str">
        <f>IF($R$30=1,"該当なし",IF($R$30=2,"該当なし",IF($R$30=3,"該当なし")))</f>
        <v>該当なし</v>
      </c>
      <c r="U29" s="47" t="str">
        <f t="shared" ref="U29:U35" si="0">IF($R$30=1,"該当なし",IF($R$30=2,"該当なし",IF($R$30=3,"該当なし")))</f>
        <v>該当なし</v>
      </c>
      <c r="Y29" s="222"/>
      <c r="Z29" s="222"/>
      <c r="AA29" s="222"/>
      <c r="AB29" s="222"/>
      <c r="AC29" s="222"/>
    </row>
    <row r="30" spans="1:29" ht="20.100000000000001" customHeight="1">
      <c r="A30" s="182" t="str">
        <f>IF(T38=TRUE,"",IF(OR(R29=FALSE,R30=0,H32="",M32=""),"*入力してください*",""))</f>
        <v/>
      </c>
      <c r="B30" s="183"/>
      <c r="C30" s="184"/>
      <c r="D30" s="4"/>
      <c r="E30" s="7"/>
      <c r="F30" s="87"/>
      <c r="G30" s="7"/>
      <c r="H30" s="7"/>
      <c r="I30" s="87"/>
      <c r="J30" s="7"/>
      <c r="K30" s="7"/>
      <c r="L30" s="87" t="s">
        <v>29</v>
      </c>
      <c r="M30" s="87"/>
      <c r="N30" s="273"/>
      <c r="O30" s="273"/>
      <c r="P30" s="23" t="s">
        <v>28</v>
      </c>
      <c r="Q30" s="29" t="s">
        <v>32</v>
      </c>
      <c r="R30" s="15">
        <v>3</v>
      </c>
      <c r="T30" s="48" t="str">
        <f t="shared" ref="T30:T35" si="1">IF($R$30=1,"該当なし",IF($R$30=2,"該当なし",IF($R$30=3,"該当なし")))</f>
        <v>該当なし</v>
      </c>
      <c r="U30" s="47" t="str">
        <f t="shared" si="0"/>
        <v>該当なし</v>
      </c>
    </row>
    <row r="31" spans="1:29" ht="20.100000000000001" customHeight="1">
      <c r="A31" s="191" t="s">
        <v>111</v>
      </c>
      <c r="B31" s="192"/>
      <c r="C31" s="193"/>
      <c r="D31" s="5"/>
      <c r="E31" s="9"/>
      <c r="F31" s="17"/>
      <c r="G31" s="9"/>
      <c r="H31" s="9"/>
      <c r="I31" s="17"/>
      <c r="J31" s="9"/>
      <c r="K31" s="9"/>
      <c r="L31" s="17"/>
      <c r="M31" s="9"/>
      <c r="N31" s="9"/>
      <c r="O31" s="262"/>
      <c r="P31" s="263"/>
      <c r="Q31" s="53"/>
      <c r="R31" s="54"/>
      <c r="T31" s="48" t="str">
        <f t="shared" si="1"/>
        <v>該当なし</v>
      </c>
      <c r="U31" s="47" t="str">
        <f t="shared" si="0"/>
        <v>該当なし</v>
      </c>
    </row>
    <row r="32" spans="1:29" ht="20.100000000000001" customHeight="1">
      <c r="A32" s="264" t="str">
        <f>IF(AND(T38=TRUE,OR(R29=TRUE,R30&lt;&gt;0,H32&lt;&gt;"",M32&lt;&gt;"")),"入力に矛盾があります。","")</f>
        <v/>
      </c>
      <c r="B32" s="265"/>
      <c r="C32" s="266"/>
      <c r="D32" s="267" t="s">
        <v>41</v>
      </c>
      <c r="E32" s="268"/>
      <c r="F32" s="268"/>
      <c r="G32" s="32" t="s">
        <v>21</v>
      </c>
      <c r="H32" s="43">
        <v>80</v>
      </c>
      <c r="I32" s="85" t="s">
        <v>30</v>
      </c>
      <c r="J32" s="269" t="s">
        <v>40</v>
      </c>
      <c r="K32" s="269"/>
      <c r="L32" s="32" t="s">
        <v>21</v>
      </c>
      <c r="M32" s="43">
        <v>30</v>
      </c>
      <c r="N32" s="85" t="s">
        <v>31</v>
      </c>
      <c r="O32" s="33"/>
      <c r="P32" s="34"/>
      <c r="Q32" s="29" t="s">
        <v>32</v>
      </c>
      <c r="R32" s="15">
        <v>1</v>
      </c>
      <c r="T32" s="48" t="str">
        <f t="shared" si="1"/>
        <v>該当なし</v>
      </c>
      <c r="U32" s="47" t="str">
        <f t="shared" si="0"/>
        <v>該当なし</v>
      </c>
    </row>
    <row r="33" spans="1:25" ht="20.100000000000001" customHeight="1">
      <c r="A33" s="182" t="str">
        <f>IF(R32=0,"*入力してください*","")</f>
        <v/>
      </c>
      <c r="B33" s="183"/>
      <c r="C33" s="184"/>
      <c r="D33" s="4"/>
      <c r="E33" s="7"/>
      <c r="F33" s="87"/>
      <c r="G33" s="7"/>
      <c r="H33" s="7"/>
      <c r="I33" s="87"/>
      <c r="J33" s="87"/>
      <c r="K33" s="87"/>
      <c r="L33" s="87"/>
      <c r="M33" s="87"/>
      <c r="N33" s="87"/>
      <c r="O33" s="87"/>
      <c r="P33" s="23"/>
      <c r="Q33" s="30"/>
      <c r="R33" s="44"/>
      <c r="T33" s="48" t="str">
        <f t="shared" si="1"/>
        <v>該当なし</v>
      </c>
      <c r="U33" s="47" t="str">
        <f t="shared" si="0"/>
        <v>該当なし</v>
      </c>
    </row>
    <row r="34" spans="1:25" ht="20.100000000000001" customHeight="1">
      <c r="A34" s="292"/>
      <c r="B34" s="293"/>
      <c r="C34" s="294"/>
      <c r="D34" s="80" t="s">
        <v>42</v>
      </c>
      <c r="E34" s="81"/>
      <c r="F34" s="290" t="s">
        <v>105</v>
      </c>
      <c r="G34" s="290"/>
      <c r="H34" s="290"/>
      <c r="I34" s="290"/>
      <c r="J34" s="290"/>
      <c r="K34" s="290"/>
      <c r="L34" s="290"/>
      <c r="M34" s="290"/>
      <c r="N34" s="290"/>
      <c r="O34" s="290"/>
      <c r="P34" s="291"/>
      <c r="Q34" s="29" t="s">
        <v>32</v>
      </c>
      <c r="R34" s="15">
        <v>1</v>
      </c>
      <c r="T34" s="48" t="str">
        <f t="shared" si="1"/>
        <v>該当なし</v>
      </c>
      <c r="U34" s="47" t="str">
        <f t="shared" si="0"/>
        <v>該当なし</v>
      </c>
    </row>
    <row r="35" spans="1:25" ht="20.100000000000001" customHeight="1">
      <c r="A35" s="182" t="str">
        <f>IF(OR(R34=0,R35=0),"*入力してください*","")</f>
        <v/>
      </c>
      <c r="B35" s="183"/>
      <c r="C35" s="184"/>
      <c r="D35" s="83" t="s">
        <v>43</v>
      </c>
      <c r="E35" s="82"/>
      <c r="F35" s="87"/>
      <c r="G35" s="7"/>
      <c r="H35" s="7"/>
      <c r="I35" s="87"/>
      <c r="J35" s="7"/>
      <c r="K35" s="7"/>
      <c r="L35" s="87"/>
      <c r="M35" s="87"/>
      <c r="N35" s="87"/>
      <c r="O35" s="87"/>
      <c r="P35" s="23"/>
      <c r="Q35" s="29" t="s">
        <v>32</v>
      </c>
      <c r="R35" s="15">
        <v>1</v>
      </c>
      <c r="T35" s="48" t="str">
        <f t="shared" si="1"/>
        <v>該当なし</v>
      </c>
      <c r="U35" s="47" t="str">
        <f t="shared" si="0"/>
        <v>該当なし</v>
      </c>
    </row>
    <row r="36" spans="1:25" ht="20.100000000000001" customHeight="1">
      <c r="A36" s="292"/>
      <c r="B36" s="293"/>
      <c r="C36" s="294"/>
      <c r="D36" s="80" t="s">
        <v>44</v>
      </c>
      <c r="E36" s="81"/>
      <c r="F36" s="85"/>
      <c r="G36" s="8"/>
      <c r="H36" s="8"/>
      <c r="I36" s="85"/>
      <c r="J36" s="8"/>
      <c r="K36" s="8"/>
      <c r="L36" s="85"/>
      <c r="M36" s="85"/>
      <c r="N36" s="85"/>
      <c r="O36" s="85"/>
      <c r="P36" s="20"/>
      <c r="Q36" s="30" t="s">
        <v>33</v>
      </c>
      <c r="R36" s="27">
        <f>LEN(D37)</f>
        <v>132</v>
      </c>
      <c r="S36" s="57" t="b">
        <v>0</v>
      </c>
      <c r="T36" s="57" t="b">
        <v>0</v>
      </c>
      <c r="U36" s="57" t="b">
        <v>1</v>
      </c>
      <c r="W36" s="16">
        <f>COUNTIF(S36:U36,"true")</f>
        <v>1</v>
      </c>
      <c r="Y36" s="58">
        <f>IF(OR(AND(W36&gt;=2,N30=""),AND(W36&lt;2,N30&lt;&gt;"")),"Err",0)</f>
        <v>0</v>
      </c>
    </row>
    <row r="37" spans="1:25" ht="20.100000000000001" customHeight="1">
      <c r="A37" s="182" t="str">
        <f>IF(R36=0,"*入力してください*","")</f>
        <v/>
      </c>
      <c r="B37" s="183"/>
      <c r="C37" s="184"/>
      <c r="D37" s="295" t="s">
        <v>147</v>
      </c>
      <c r="E37" s="296"/>
      <c r="F37" s="296"/>
      <c r="G37" s="296"/>
      <c r="H37" s="296"/>
      <c r="I37" s="296"/>
      <c r="J37" s="296"/>
      <c r="K37" s="296"/>
      <c r="L37" s="296"/>
      <c r="M37" s="296"/>
      <c r="N37" s="296"/>
      <c r="O37" s="296"/>
      <c r="P37" s="297"/>
      <c r="Q37" s="29"/>
      <c r="R37" s="28"/>
      <c r="T37" s="58">
        <f>IF(OR(AND(R30=4,O31=""),AND(R30&lt;&gt;4,O31&lt;&gt;"")),"Err",0)</f>
        <v>0</v>
      </c>
    </row>
    <row r="38" spans="1:25" ht="21.95" customHeight="1">
      <c r="A38" s="191" t="s">
        <v>112</v>
      </c>
      <c r="B38" s="192"/>
      <c r="C38" s="193"/>
      <c r="D38" s="298"/>
      <c r="E38" s="299"/>
      <c r="F38" s="299"/>
      <c r="G38" s="299"/>
      <c r="H38" s="299"/>
      <c r="I38" s="299"/>
      <c r="J38" s="299"/>
      <c r="K38" s="299"/>
      <c r="L38" s="299"/>
      <c r="M38" s="299"/>
      <c r="N38" s="299"/>
      <c r="O38" s="299"/>
      <c r="P38" s="300"/>
      <c r="Q38" s="29"/>
      <c r="R38" s="28"/>
      <c r="T38" s="57" t="b">
        <v>0</v>
      </c>
      <c r="U38" s="58">
        <f>IF(OR(AND(R30&gt;0,H32=""),AND(R30=0,H32&lt;&gt;"")),"Err",0)</f>
        <v>0</v>
      </c>
      <c r="V38" s="58">
        <f>IF(OR(AND(R30&gt;0,M32=""),AND(R30=0,M32&lt;&gt;"")),"Err",0)</f>
        <v>0</v>
      </c>
      <c r="W38" s="56" t="b">
        <f>OR(S36:U36,T38)</f>
        <v>1</v>
      </c>
    </row>
    <row r="39" spans="1:25" ht="20.100000000000001" customHeight="1">
      <c r="A39" s="191"/>
      <c r="B39" s="192"/>
      <c r="C39" s="193"/>
      <c r="D39" s="298"/>
      <c r="E39" s="299"/>
      <c r="F39" s="299"/>
      <c r="G39" s="299"/>
      <c r="H39" s="299"/>
      <c r="I39" s="299"/>
      <c r="J39" s="299"/>
      <c r="K39" s="299"/>
      <c r="L39" s="299"/>
      <c r="M39" s="299"/>
      <c r="N39" s="299"/>
      <c r="O39" s="299"/>
      <c r="P39" s="300"/>
      <c r="Q39" s="29"/>
      <c r="R39" s="28"/>
      <c r="T39" s="58">
        <f>IF(OR(AND(R32=1,F34=""),AND(R32&lt;&gt;1,F34&lt;&gt;"")),"Err",0)</f>
        <v>0</v>
      </c>
    </row>
    <row r="40" spans="1:25" ht="20.100000000000001" customHeight="1">
      <c r="A40" s="292"/>
      <c r="B40" s="293"/>
      <c r="C40" s="294"/>
      <c r="D40" s="301"/>
      <c r="E40" s="302"/>
      <c r="F40" s="302"/>
      <c r="G40" s="302"/>
      <c r="H40" s="302"/>
      <c r="I40" s="302"/>
      <c r="J40" s="302"/>
      <c r="K40" s="302"/>
      <c r="L40" s="302"/>
      <c r="M40" s="302"/>
      <c r="N40" s="302"/>
      <c r="O40" s="302"/>
      <c r="P40" s="303"/>
      <c r="Q40" s="30"/>
      <c r="R40" s="45">
        <f>LEN(F41)</f>
        <v>14</v>
      </c>
    </row>
    <row r="41" spans="1:25" ht="20.100000000000001" customHeight="1">
      <c r="A41" s="107" t="s">
        <v>113</v>
      </c>
      <c r="B41" s="108"/>
      <c r="C41" s="109"/>
      <c r="D41" s="284" t="s">
        <v>46</v>
      </c>
      <c r="E41" s="285"/>
      <c r="F41" s="286" t="s">
        <v>148</v>
      </c>
      <c r="G41" s="286"/>
      <c r="H41" s="286"/>
      <c r="I41" s="286"/>
      <c r="J41" s="286"/>
      <c r="K41" s="286"/>
      <c r="L41" s="286"/>
      <c r="M41" s="286"/>
      <c r="N41" s="286"/>
      <c r="O41" s="286"/>
      <c r="P41" s="287"/>
      <c r="Q41" s="29"/>
      <c r="R41" s="45">
        <f>LEN(F42)</f>
        <v>0</v>
      </c>
    </row>
    <row r="42" spans="1:25" ht="20.100000000000001" customHeight="1">
      <c r="A42" s="116" t="s">
        <v>100</v>
      </c>
      <c r="B42" s="110"/>
      <c r="C42" s="111"/>
      <c r="D42" s="288" t="s">
        <v>47</v>
      </c>
      <c r="E42" s="289"/>
      <c r="F42" s="290"/>
      <c r="G42" s="290"/>
      <c r="H42" s="290"/>
      <c r="I42" s="290"/>
      <c r="J42" s="290"/>
      <c r="K42" s="290"/>
      <c r="L42" s="290"/>
      <c r="M42" s="290"/>
      <c r="N42" s="290"/>
      <c r="O42" s="290"/>
      <c r="P42" s="291"/>
      <c r="Q42" s="29" t="s">
        <v>32</v>
      </c>
      <c r="R42" s="15">
        <v>3</v>
      </c>
    </row>
    <row r="43" spans="1:25" ht="20.100000000000001" customHeight="1">
      <c r="A43" s="182" t="str">
        <f>IF(R42=0,"*入力してください*","")</f>
        <v/>
      </c>
      <c r="B43" s="183"/>
      <c r="C43" s="184"/>
      <c r="D43" s="4"/>
      <c r="E43" s="87" t="s">
        <v>88</v>
      </c>
      <c r="F43" s="87"/>
      <c r="G43" s="87">
        <v>10</v>
      </c>
      <c r="H43" s="87" t="s">
        <v>18</v>
      </c>
      <c r="I43" s="87"/>
      <c r="J43" s="87"/>
      <c r="K43" s="87"/>
      <c r="L43" s="87"/>
      <c r="M43" s="87"/>
      <c r="N43" s="87"/>
      <c r="O43" s="87"/>
      <c r="P43" s="23"/>
      <c r="Q43" s="29"/>
      <c r="R43" s="28"/>
    </row>
    <row r="44" spans="1:25" ht="20.100000000000001" customHeight="1">
      <c r="A44" s="307" t="s">
        <v>114</v>
      </c>
      <c r="B44" s="308"/>
      <c r="C44" s="309"/>
      <c r="D44" s="5"/>
      <c r="E44" s="17" t="s">
        <v>88</v>
      </c>
      <c r="F44" s="17"/>
      <c r="G44" s="17">
        <v>14</v>
      </c>
      <c r="H44" s="17" t="s">
        <v>101</v>
      </c>
      <c r="I44" s="17"/>
      <c r="J44" s="17"/>
      <c r="K44" s="17"/>
      <c r="L44" s="17"/>
      <c r="M44" s="17"/>
      <c r="N44" s="17"/>
      <c r="O44" s="17"/>
      <c r="P44" s="24"/>
      <c r="Q44" s="29"/>
      <c r="R44" s="28"/>
    </row>
    <row r="45" spans="1:25" ht="20.100000000000001" customHeight="1">
      <c r="A45" s="292"/>
      <c r="B45" s="293"/>
      <c r="C45" s="294"/>
      <c r="D45" s="6"/>
      <c r="E45" s="85" t="s">
        <v>19</v>
      </c>
      <c r="F45" s="85" t="s">
        <v>20</v>
      </c>
      <c r="G45" s="310" t="s">
        <v>105</v>
      </c>
      <c r="H45" s="310"/>
      <c r="I45" s="310"/>
      <c r="J45" s="310"/>
      <c r="K45" s="310"/>
      <c r="L45" s="310"/>
      <c r="M45" s="310"/>
      <c r="N45" s="310"/>
      <c r="O45" s="310"/>
      <c r="P45" s="20" t="s">
        <v>9</v>
      </c>
      <c r="Q45" s="29"/>
      <c r="R45" s="16" t="b">
        <f>OR(U52:Y52)</f>
        <v>1</v>
      </c>
    </row>
    <row r="46" spans="1:25" ht="20.100000000000001" customHeight="1">
      <c r="A46" s="182" t="str">
        <f>IF(R45=FALSE,"*入力してください*","")</f>
        <v/>
      </c>
      <c r="B46" s="183"/>
      <c r="C46" s="184"/>
      <c r="D46" s="4"/>
      <c r="E46" s="7"/>
      <c r="F46" s="7"/>
      <c r="G46" s="7"/>
      <c r="H46" s="7"/>
      <c r="I46" s="7"/>
      <c r="J46" s="7"/>
      <c r="K46" s="14" t="s">
        <v>20</v>
      </c>
      <c r="L46" s="312"/>
      <c r="M46" s="312"/>
      <c r="N46" s="312"/>
      <c r="O46" s="312"/>
      <c r="P46" s="100" t="s">
        <v>9</v>
      </c>
      <c r="Q46" s="29"/>
      <c r="R46" s="28"/>
    </row>
    <row r="47" spans="1:25" ht="20.100000000000001" customHeight="1">
      <c r="A47" s="264" t="str">
        <f>IF(AND(V52=TRUE,AA52=TRUE),"入力に矛盾があります。","")</f>
        <v/>
      </c>
      <c r="B47" s="265"/>
      <c r="C47" s="266"/>
      <c r="D47" s="80" t="s">
        <v>45</v>
      </c>
      <c r="E47" s="81"/>
      <c r="F47" s="81"/>
      <c r="G47" s="310"/>
      <c r="H47" s="310"/>
      <c r="I47" s="310"/>
      <c r="J47" s="310"/>
      <c r="K47" s="310"/>
      <c r="L47" s="310"/>
      <c r="M47" s="310"/>
      <c r="N47" s="310"/>
      <c r="O47" s="310"/>
      <c r="P47" s="311"/>
      <c r="Q47" s="29" t="s">
        <v>32</v>
      </c>
      <c r="R47" s="15">
        <v>2</v>
      </c>
      <c r="T47" s="58">
        <f>IF(OR(AND(R36=2,E38=""),AND(R36&lt;&gt;2,E38&lt;&gt;"")),"Err",0)</f>
        <v>0</v>
      </c>
      <c r="U47" s="58">
        <f>IF(OR(AND(R36=2,G38=""),AND(R36&lt;&gt;2,G38&lt;&gt;"")),"Err",0)</f>
        <v>0</v>
      </c>
    </row>
    <row r="48" spans="1:25" ht="20.100000000000001" customHeight="1">
      <c r="A48" s="182" t="str">
        <f>IF(R47=0,"*入力してください*","")</f>
        <v/>
      </c>
      <c r="B48" s="183"/>
      <c r="C48" s="184"/>
      <c r="D48" s="4"/>
      <c r="E48" s="7"/>
      <c r="F48" s="87"/>
      <c r="G48" s="7"/>
      <c r="H48" s="7"/>
      <c r="I48" s="87" t="s">
        <v>20</v>
      </c>
      <c r="J48" s="113"/>
      <c r="K48" s="104" t="s">
        <v>92</v>
      </c>
      <c r="L48" s="113"/>
      <c r="M48" s="87" t="s">
        <v>91</v>
      </c>
      <c r="N48" s="113"/>
      <c r="O48" s="87" t="s">
        <v>90</v>
      </c>
      <c r="P48" s="23"/>
      <c r="Q48" s="29"/>
      <c r="R48" s="28"/>
      <c r="T48" s="58">
        <f>IF(OR(AND(R36=3,G39=""),AND(R36&lt;&gt;3,G39&lt;&gt;"")),"Err",0)</f>
        <v>0</v>
      </c>
    </row>
    <row r="49" spans="1:30" ht="20.100000000000001" customHeight="1">
      <c r="A49" s="191" t="s">
        <v>115</v>
      </c>
      <c r="B49" s="192"/>
      <c r="C49" s="193"/>
      <c r="D49" s="98"/>
      <c r="E49" s="88"/>
      <c r="F49" s="26"/>
      <c r="G49" s="99"/>
      <c r="H49" s="99"/>
      <c r="I49" s="103" t="s">
        <v>21</v>
      </c>
      <c r="J49" s="112"/>
      <c r="K49" s="97" t="s">
        <v>92</v>
      </c>
      <c r="L49" s="112"/>
      <c r="M49" s="99" t="s">
        <v>91</v>
      </c>
      <c r="N49" s="112"/>
      <c r="O49" s="99" t="s">
        <v>90</v>
      </c>
      <c r="P49" s="24" t="s">
        <v>9</v>
      </c>
      <c r="Q49" s="29"/>
      <c r="R49" s="28"/>
      <c r="S49" s="106" t="b">
        <v>0</v>
      </c>
      <c r="T49" s="58">
        <f>IF(OR(AND(S49=TRUE,F50=""),AND(S49&lt;&gt;TRUE,F50&lt;&gt;"")),"Err",0)</f>
        <v>0</v>
      </c>
      <c r="U49" s="96"/>
      <c r="V49" s="57"/>
      <c r="W49" s="57"/>
      <c r="X49" s="57"/>
      <c r="Y49" s="57"/>
      <c r="AD49" s="16"/>
    </row>
    <row r="50" spans="1:30" ht="20.100000000000001" customHeight="1">
      <c r="A50" s="292"/>
      <c r="B50" s="293"/>
      <c r="C50" s="294"/>
      <c r="D50" s="6"/>
      <c r="E50" s="10" t="s">
        <v>20</v>
      </c>
      <c r="F50" s="310"/>
      <c r="G50" s="310"/>
      <c r="H50" s="310"/>
      <c r="I50" s="310"/>
      <c r="J50" s="310"/>
      <c r="K50" s="310"/>
      <c r="L50" s="310"/>
      <c r="M50" s="310"/>
      <c r="N50" s="310"/>
      <c r="O50" s="310"/>
      <c r="P50" s="20" t="s">
        <v>9</v>
      </c>
      <c r="Q50" s="29" t="s">
        <v>32</v>
      </c>
      <c r="R50" s="15">
        <v>2</v>
      </c>
      <c r="T50" s="58" t="str">
        <f>IF(OR(AND(R42=2,E44=""),AND(R42&lt;&gt;2,E44&lt;&gt;"")),"Err",0)</f>
        <v>Err</v>
      </c>
      <c r="U50" s="58" t="str">
        <f>IF(OR(AND(R42=2,G44=""),AND(R42&lt;&gt;2,G44&lt;&gt;"")),"Err",0)</f>
        <v>Err</v>
      </c>
    </row>
    <row r="51" spans="1:30" ht="20.100000000000001" customHeight="1">
      <c r="A51" s="182" t="str">
        <f>IF(R50=0,"*入力してください*","")</f>
        <v/>
      </c>
      <c r="B51" s="183"/>
      <c r="C51" s="184"/>
      <c r="D51" s="4"/>
      <c r="E51" s="7"/>
      <c r="F51" s="87"/>
      <c r="G51" s="7"/>
      <c r="H51" s="7"/>
      <c r="I51" s="87" t="s">
        <v>20</v>
      </c>
      <c r="J51" s="113"/>
      <c r="K51" s="104" t="s">
        <v>92</v>
      </c>
      <c r="L51" s="113"/>
      <c r="M51" s="87" t="s">
        <v>91</v>
      </c>
      <c r="N51" s="113"/>
      <c r="O51" s="87" t="s">
        <v>90</v>
      </c>
      <c r="P51" s="23" t="s">
        <v>9</v>
      </c>
      <c r="Q51" s="29"/>
      <c r="R51" s="28"/>
      <c r="T51" s="58">
        <f>IF(OR(AND(R42=3,G45=""),AND(R42&lt;&gt;3,G45&lt;&gt;"")),"Err",0)</f>
        <v>0</v>
      </c>
    </row>
    <row r="52" spans="1:30" ht="20.100000000000001" customHeight="1">
      <c r="A52" s="191" t="s">
        <v>116</v>
      </c>
      <c r="B52" s="192"/>
      <c r="C52" s="193"/>
      <c r="D52" s="25"/>
      <c r="E52" s="17"/>
      <c r="F52" s="26"/>
      <c r="G52" s="99"/>
      <c r="H52" s="99"/>
      <c r="I52" s="103" t="s">
        <v>21</v>
      </c>
      <c r="J52" s="112"/>
      <c r="K52" s="97" t="s">
        <v>92</v>
      </c>
      <c r="L52" s="112"/>
      <c r="M52" s="99" t="s">
        <v>91</v>
      </c>
      <c r="N52" s="112"/>
      <c r="O52" s="99" t="s">
        <v>90</v>
      </c>
      <c r="P52" s="24" t="s">
        <v>9</v>
      </c>
      <c r="Q52" s="29"/>
      <c r="R52" s="28"/>
      <c r="S52" s="106" t="b">
        <v>0</v>
      </c>
      <c r="T52" s="58">
        <f>IF(OR(AND(S52=TRUE,F53=""),AND(S52&lt;&gt;TRUE,F53&lt;&gt;"")),"Err",0)</f>
        <v>0</v>
      </c>
      <c r="U52" s="105" t="b">
        <v>1</v>
      </c>
      <c r="V52" s="57" t="b">
        <v>0</v>
      </c>
      <c r="W52" s="57" t="b">
        <v>0</v>
      </c>
      <c r="X52" s="57" t="b">
        <v>0</v>
      </c>
      <c r="Y52" s="57" t="b">
        <v>0</v>
      </c>
      <c r="AA52" s="16" t="b">
        <f>OR(V52:Y52)</f>
        <v>0</v>
      </c>
      <c r="AD52" s="16"/>
    </row>
    <row r="53" spans="1:30" ht="20.100000000000001" customHeight="1">
      <c r="A53" s="292"/>
      <c r="B53" s="293"/>
      <c r="C53" s="294"/>
      <c r="D53" s="6"/>
      <c r="E53" s="10" t="s">
        <v>20</v>
      </c>
      <c r="F53" s="310"/>
      <c r="G53" s="310"/>
      <c r="H53" s="310"/>
      <c r="I53" s="310"/>
      <c r="J53" s="310"/>
      <c r="K53" s="310"/>
      <c r="L53" s="310"/>
      <c r="M53" s="310"/>
      <c r="N53" s="310"/>
      <c r="O53" s="310"/>
      <c r="P53" s="20" t="s">
        <v>9</v>
      </c>
      <c r="Q53" s="29" t="s">
        <v>32</v>
      </c>
      <c r="R53" s="15">
        <v>3</v>
      </c>
      <c r="S53" s="58" t="str">
        <f>IF(OR(AND(R47=2,J48=""),AND(R47&lt;&gt;2,J48&lt;&gt;"")),"Err",0)</f>
        <v>Err</v>
      </c>
      <c r="T53" s="58" t="str">
        <f>IF(OR(AND(R47=2,L48=""),AND(R47&lt;&gt;2,L48&lt;&gt;"")),"Err",0)</f>
        <v>Err</v>
      </c>
      <c r="U53" s="58" t="str">
        <f>IF(OR(AND(R47=2,N48=""),AND(R47&lt;&gt;2,N48&lt;&gt;"")),"Err",0)</f>
        <v>Err</v>
      </c>
    </row>
    <row r="54" spans="1:30" ht="20.100000000000001" customHeight="1">
      <c r="A54" s="182" t="str">
        <f>IF(R53=0,"*入力してください*","")</f>
        <v/>
      </c>
      <c r="B54" s="183"/>
      <c r="C54" s="184"/>
      <c r="D54" s="4"/>
      <c r="E54" s="7"/>
      <c r="F54" s="87"/>
      <c r="G54" s="7"/>
      <c r="H54" s="7"/>
      <c r="I54" s="87"/>
      <c r="J54" s="7"/>
      <c r="K54" s="7"/>
      <c r="L54" s="87"/>
      <c r="M54" s="87"/>
      <c r="N54" s="87"/>
      <c r="O54" s="102" t="str">
        <f>IFERROR(IF(OR(AB58="Err",AB59="Err"),"入力に矛盾があります。",""),"")</f>
        <v/>
      </c>
      <c r="P54" s="23"/>
      <c r="Q54" s="29"/>
      <c r="R54" s="16" t="e">
        <f>OR(S58:X59)</f>
        <v>#VALUE!</v>
      </c>
      <c r="T54" s="16">
        <f>IF(OR(AND(Y52=TRUE,L46=""),AND(Y52&lt;&gt;TRUE,L46&lt;&gt;"")),"Err",0)</f>
        <v>0</v>
      </c>
    </row>
    <row r="55" spans="1:30" ht="20.100000000000001" customHeight="1">
      <c r="A55" s="191" t="s">
        <v>117</v>
      </c>
      <c r="B55" s="192"/>
      <c r="C55" s="193"/>
      <c r="D55" s="25" t="s">
        <v>95</v>
      </c>
      <c r="E55" s="17"/>
      <c r="F55" s="26" t="s">
        <v>20</v>
      </c>
      <c r="G55" s="114"/>
      <c r="H55" s="17" t="s">
        <v>92</v>
      </c>
      <c r="I55" s="114"/>
      <c r="J55" s="17" t="s">
        <v>91</v>
      </c>
      <c r="K55" s="114"/>
      <c r="L55" s="17" t="s">
        <v>90</v>
      </c>
      <c r="M55" s="17"/>
      <c r="N55" s="17"/>
      <c r="O55" s="17"/>
      <c r="P55" s="24"/>
      <c r="Q55" s="29"/>
      <c r="R55" s="28"/>
      <c r="T55" s="58" t="str">
        <f>IF(OR(AND(R42=1,G43=""),AND(R42&lt;&gt;1,G43&lt;&gt;"")),"Err",0)</f>
        <v>Err</v>
      </c>
    </row>
    <row r="56" spans="1:30" ht="20.100000000000001" customHeight="1">
      <c r="A56" s="292"/>
      <c r="B56" s="293"/>
      <c r="C56" s="294"/>
      <c r="D56" s="84"/>
      <c r="E56" s="85"/>
      <c r="F56" s="85"/>
      <c r="G56" s="101" t="s">
        <v>21</v>
      </c>
      <c r="H56" s="115"/>
      <c r="I56" s="85" t="s">
        <v>92</v>
      </c>
      <c r="J56" s="115"/>
      <c r="K56" s="85" t="s">
        <v>91</v>
      </c>
      <c r="L56" s="115"/>
      <c r="M56" s="17" t="s">
        <v>90</v>
      </c>
      <c r="N56" s="85" t="s">
        <v>9</v>
      </c>
      <c r="O56" s="17"/>
      <c r="P56" s="20"/>
      <c r="Q56" s="29" t="s">
        <v>32</v>
      </c>
      <c r="R56" s="15">
        <v>1</v>
      </c>
      <c r="T56" s="58">
        <f>IF(OR(AND(AA52=TRUE,G47=""),AND(AA52&lt;&gt;TRUE,G47&lt;&gt;"")),"Err",0)</f>
        <v>0</v>
      </c>
    </row>
    <row r="57" spans="1:30" ht="20.100000000000001" customHeight="1">
      <c r="A57" s="182" t="str">
        <f>IF(R56=0,"*入力してください*",IF(AND(R56&gt;=1,R56&lt;2,R58=""),"*入力してください*",""))</f>
        <v/>
      </c>
      <c r="B57" s="183"/>
      <c r="C57" s="184"/>
      <c r="D57" s="304" t="s">
        <v>104</v>
      </c>
      <c r="E57" s="305"/>
      <c r="F57" s="305"/>
      <c r="G57" s="305"/>
      <c r="H57" s="305"/>
      <c r="I57" s="305"/>
      <c r="J57" s="305"/>
      <c r="K57" s="305"/>
      <c r="L57" s="305"/>
      <c r="M57" s="305"/>
      <c r="N57" s="305"/>
      <c r="O57" s="305"/>
      <c r="P57" s="306"/>
      <c r="Q57" s="29"/>
      <c r="R57" s="28"/>
    </row>
    <row r="58" spans="1:30" ht="20.100000000000001" customHeight="1">
      <c r="A58" s="191" t="s">
        <v>118</v>
      </c>
      <c r="B58" s="192"/>
      <c r="C58" s="193"/>
      <c r="D58" s="5"/>
      <c r="E58" s="35"/>
      <c r="F58" s="313">
        <v>100</v>
      </c>
      <c r="G58" s="313"/>
      <c r="H58" s="17" t="s">
        <v>26</v>
      </c>
      <c r="I58" s="18"/>
      <c r="J58" s="18"/>
      <c r="K58" s="18"/>
      <c r="L58" s="11"/>
      <c r="M58" s="11"/>
      <c r="N58" s="11"/>
      <c r="O58" s="11"/>
      <c r="P58" s="13"/>
      <c r="Q58" s="29" t="s">
        <v>32</v>
      </c>
      <c r="R58" s="15">
        <v>2</v>
      </c>
      <c r="S58" s="57"/>
      <c r="T58" s="57"/>
      <c r="U58" s="57"/>
      <c r="V58" s="57"/>
      <c r="W58" s="57"/>
      <c r="X58" s="57"/>
      <c r="Z58" s="16" t="e">
        <f>OR(S58:X59)</f>
        <v>#VALUE!</v>
      </c>
      <c r="AB58" s="58" t="e">
        <f>IF(AND(R53=1,Z58=FALSE),"Err",0)</f>
        <v>#VALUE!</v>
      </c>
    </row>
    <row r="59" spans="1:30" ht="20.100000000000001" customHeight="1">
      <c r="A59" s="264" t="str">
        <f>IF(AND(R56=4,R58&lt;&gt;""),"入力に矛盾があります。","")</f>
        <v/>
      </c>
      <c r="B59" s="265"/>
      <c r="C59" s="266"/>
      <c r="D59" s="84" t="s">
        <v>102</v>
      </c>
      <c r="E59" s="32"/>
      <c r="F59" s="36"/>
      <c r="G59" s="37"/>
      <c r="H59" s="38" t="s">
        <v>27</v>
      </c>
      <c r="I59" s="37"/>
      <c r="J59" s="37"/>
      <c r="K59" s="317" t="s">
        <v>103</v>
      </c>
      <c r="L59" s="317"/>
      <c r="M59" s="317"/>
      <c r="N59" s="317"/>
      <c r="O59" s="317"/>
      <c r="P59" s="318"/>
      <c r="Q59" s="30" t="s">
        <v>33</v>
      </c>
      <c r="R59" s="27">
        <f>LEN(D60)</f>
        <v>93</v>
      </c>
      <c r="S59" s="57"/>
      <c r="T59" s="57"/>
      <c r="U59" s="57"/>
      <c r="V59" s="57"/>
      <c r="W59" s="57"/>
      <c r="X59" s="57"/>
      <c r="AB59" s="58" t="e">
        <f>IF(AND(R53=2,Z58=TRUE),"Err",0)</f>
        <v>#VALUE!</v>
      </c>
    </row>
    <row r="60" spans="1:30" ht="20.100000000000001" customHeight="1">
      <c r="A60" s="182" t="str">
        <f>IF(R59=0,"*入力してください*","")</f>
        <v/>
      </c>
      <c r="B60" s="183"/>
      <c r="C60" s="184"/>
      <c r="D60" s="295" t="s">
        <v>149</v>
      </c>
      <c r="E60" s="296"/>
      <c r="F60" s="296"/>
      <c r="G60" s="296"/>
      <c r="H60" s="296"/>
      <c r="I60" s="296"/>
      <c r="J60" s="296"/>
      <c r="K60" s="296"/>
      <c r="L60" s="296"/>
      <c r="M60" s="296"/>
      <c r="N60" s="296"/>
      <c r="O60" s="296"/>
      <c r="P60" s="297"/>
      <c r="Q60" s="29"/>
      <c r="R60" s="28"/>
      <c r="T60" s="58">
        <f>IF(OR(AND(R50=2,K51=""),AND(R50&lt;&gt;2,K51&lt;&gt;"")),"Err",0)</f>
        <v>0</v>
      </c>
      <c r="U60" s="58" t="str">
        <f>IF(OR(AND(R50=2,N51=""),AND(R50&lt;&gt;2,N51&lt;&gt;"")),"Err",0)</f>
        <v>Err</v>
      </c>
    </row>
    <row r="61" spans="1:30" ht="20.100000000000001" customHeight="1">
      <c r="A61" s="314" t="s">
        <v>119</v>
      </c>
      <c r="B61" s="315"/>
      <c r="C61" s="316"/>
      <c r="D61" s="298"/>
      <c r="E61" s="299"/>
      <c r="F61" s="299"/>
      <c r="G61" s="299"/>
      <c r="H61" s="299"/>
      <c r="I61" s="299"/>
      <c r="J61" s="299"/>
      <c r="K61" s="299"/>
      <c r="L61" s="299"/>
      <c r="M61" s="299"/>
      <c r="N61" s="299"/>
      <c r="O61" s="299"/>
      <c r="P61" s="300"/>
      <c r="Q61" s="29"/>
      <c r="R61" s="28"/>
      <c r="T61" s="58">
        <f>IF(OR(AND(R50=3,G52=""),AND(R50&lt;&gt;3,G52&lt;&gt;"")),"Err",0)</f>
        <v>0</v>
      </c>
      <c r="U61" s="58">
        <f>IF(OR(AND(R50=3,L52=""),AND(R50&lt;&gt;3,L52&lt;&gt;"")),"Err",0)</f>
        <v>0</v>
      </c>
    </row>
    <row r="62" spans="1:30" ht="20.100000000000001" customHeight="1">
      <c r="A62" s="314"/>
      <c r="B62" s="315"/>
      <c r="C62" s="316"/>
      <c r="D62" s="298"/>
      <c r="E62" s="299"/>
      <c r="F62" s="299"/>
      <c r="G62" s="299"/>
      <c r="H62" s="299"/>
      <c r="I62" s="299"/>
      <c r="J62" s="299"/>
      <c r="K62" s="299"/>
      <c r="L62" s="299"/>
      <c r="M62" s="299"/>
      <c r="N62" s="299"/>
      <c r="O62" s="299"/>
      <c r="P62" s="300"/>
      <c r="Q62" s="29"/>
      <c r="R62" s="28"/>
      <c r="T62" s="58">
        <f>IF(OR(AND(R50=4,F53=""),AND(R50&lt;&gt;4,F53&lt;&gt;"")),"Err",0)</f>
        <v>0</v>
      </c>
    </row>
    <row r="63" spans="1:30" ht="20.100000000000001" customHeight="1">
      <c r="A63" s="314"/>
      <c r="B63" s="315"/>
      <c r="C63" s="316"/>
      <c r="D63" s="298"/>
      <c r="E63" s="299"/>
      <c r="F63" s="299"/>
      <c r="G63" s="299"/>
      <c r="H63" s="299"/>
      <c r="I63" s="299"/>
      <c r="J63" s="299"/>
      <c r="K63" s="299"/>
      <c r="L63" s="299"/>
      <c r="M63" s="299"/>
      <c r="N63" s="299"/>
      <c r="O63" s="299"/>
      <c r="P63" s="300"/>
      <c r="Q63" s="29"/>
      <c r="R63" s="28"/>
      <c r="T63" s="58">
        <f>IF(OR(AND(R56=1,F58=""),AND(R56&lt;&gt;1,F58&lt;&gt;"")),"Err",0)</f>
        <v>0</v>
      </c>
      <c r="V63" s="58"/>
    </row>
    <row r="64" spans="1:30" ht="20.100000000000001" customHeight="1">
      <c r="A64" s="292"/>
      <c r="B64" s="293"/>
      <c r="C64" s="294"/>
      <c r="D64" s="301"/>
      <c r="E64" s="302"/>
      <c r="F64" s="302"/>
      <c r="G64" s="302"/>
      <c r="H64" s="302"/>
      <c r="I64" s="302"/>
      <c r="J64" s="302"/>
      <c r="K64" s="302"/>
      <c r="L64" s="302"/>
      <c r="M64" s="302"/>
      <c r="N64" s="302"/>
      <c r="O64" s="302"/>
      <c r="P64" s="303"/>
      <c r="Q64" s="29"/>
      <c r="R64" s="28"/>
      <c r="T64" s="58" t="str">
        <f>IF(OR(AND(R56=3,F58=""),AND(R56&lt;&gt;3,F58&lt;&gt;"")),"Err",0)</f>
        <v>Err</v>
      </c>
    </row>
    <row r="65" spans="1:27" ht="21.95" customHeight="1">
      <c r="A65" s="319" t="s">
        <v>120</v>
      </c>
      <c r="B65" s="320"/>
      <c r="C65" s="321"/>
      <c r="D65" s="86" t="s">
        <v>22</v>
      </c>
      <c r="E65" s="87"/>
      <c r="F65" s="87"/>
      <c r="G65" s="87"/>
      <c r="H65" s="87"/>
      <c r="I65" s="87"/>
      <c r="J65" s="87"/>
      <c r="K65" s="87"/>
      <c r="L65" s="87"/>
      <c r="M65" s="87"/>
      <c r="N65" s="87"/>
      <c r="O65" s="87"/>
      <c r="P65" s="23"/>
      <c r="Q65" s="30" t="s">
        <v>33</v>
      </c>
      <c r="R65" s="27">
        <f>LEN(D66)</f>
        <v>32</v>
      </c>
      <c r="T65" s="58">
        <f>IF(AND(R56&lt;2,R58=0),"Err",0)</f>
        <v>0</v>
      </c>
    </row>
    <row r="66" spans="1:27" ht="21.95" customHeight="1">
      <c r="A66" s="191"/>
      <c r="B66" s="192"/>
      <c r="C66" s="193"/>
      <c r="D66" s="298" t="s">
        <v>150</v>
      </c>
      <c r="E66" s="299"/>
      <c r="F66" s="299"/>
      <c r="G66" s="299"/>
      <c r="H66" s="299"/>
      <c r="I66" s="299"/>
      <c r="J66" s="299"/>
      <c r="K66" s="299"/>
      <c r="L66" s="299"/>
      <c r="M66" s="299"/>
      <c r="N66" s="299"/>
      <c r="O66" s="299"/>
      <c r="P66" s="300"/>
      <c r="Q66" s="29"/>
      <c r="R66" s="28"/>
    </row>
    <row r="67" spans="1:27" ht="21.95" customHeight="1">
      <c r="A67" s="191"/>
      <c r="B67" s="192"/>
      <c r="C67" s="193"/>
      <c r="D67" s="298"/>
      <c r="E67" s="299"/>
      <c r="F67" s="299"/>
      <c r="G67" s="299"/>
      <c r="H67" s="299"/>
      <c r="I67" s="299"/>
      <c r="J67" s="299"/>
      <c r="K67" s="299"/>
      <c r="L67" s="299"/>
      <c r="M67" s="299"/>
      <c r="N67" s="299"/>
      <c r="O67" s="299"/>
      <c r="P67" s="300"/>
      <c r="Q67" s="29"/>
      <c r="R67" s="28"/>
    </row>
    <row r="68" spans="1:27" ht="21.95" customHeight="1">
      <c r="A68" s="292"/>
      <c r="B68" s="293"/>
      <c r="C68" s="294"/>
      <c r="D68" s="301"/>
      <c r="E68" s="302"/>
      <c r="F68" s="302"/>
      <c r="G68" s="302"/>
      <c r="H68" s="302"/>
      <c r="I68" s="302"/>
      <c r="J68" s="302"/>
      <c r="K68" s="302"/>
      <c r="L68" s="302"/>
      <c r="M68" s="302"/>
      <c r="N68" s="302"/>
      <c r="O68" s="302"/>
      <c r="P68" s="303"/>
      <c r="Q68" s="30" t="s">
        <v>33</v>
      </c>
      <c r="R68" s="27">
        <f>LEN(D69)</f>
        <v>25</v>
      </c>
    </row>
    <row r="69" spans="1:27" ht="21.95" customHeight="1">
      <c r="A69" s="324" t="s">
        <v>121</v>
      </c>
      <c r="B69" s="320"/>
      <c r="C69" s="321"/>
      <c r="D69" s="295" t="s">
        <v>151</v>
      </c>
      <c r="E69" s="296"/>
      <c r="F69" s="296"/>
      <c r="G69" s="296"/>
      <c r="H69" s="296"/>
      <c r="I69" s="296"/>
      <c r="J69" s="296"/>
      <c r="K69" s="296"/>
      <c r="L69" s="296"/>
      <c r="M69" s="296"/>
      <c r="N69" s="296"/>
      <c r="O69" s="296"/>
      <c r="P69" s="297"/>
      <c r="Q69" s="29"/>
      <c r="R69" s="28"/>
    </row>
    <row r="70" spans="1:27" ht="20.100000000000001" customHeight="1">
      <c r="A70" s="191"/>
      <c r="B70" s="192"/>
      <c r="C70" s="193"/>
      <c r="D70" s="298"/>
      <c r="E70" s="299"/>
      <c r="F70" s="299"/>
      <c r="G70" s="299"/>
      <c r="H70" s="299"/>
      <c r="I70" s="299"/>
      <c r="J70" s="299"/>
      <c r="K70" s="299"/>
      <c r="L70" s="299"/>
      <c r="M70" s="299"/>
      <c r="N70" s="299"/>
      <c r="O70" s="299"/>
      <c r="P70" s="300"/>
      <c r="Q70" s="29"/>
      <c r="R70" s="16" t="b">
        <f>OR(S77:X78)</f>
        <v>0</v>
      </c>
    </row>
    <row r="71" spans="1:27" ht="20.100000000000001" customHeight="1">
      <c r="A71" s="182" t="str">
        <f>IF(AA78=FALSE,"*入力してください*","")</f>
        <v>*入力してください*</v>
      </c>
      <c r="B71" s="183"/>
      <c r="C71" s="184"/>
      <c r="D71" s="86" t="s">
        <v>23</v>
      </c>
      <c r="E71" s="87"/>
      <c r="F71" s="87"/>
      <c r="G71" s="7"/>
      <c r="H71" s="7"/>
      <c r="I71" s="7"/>
      <c r="J71" s="7"/>
      <c r="K71" s="7"/>
      <c r="L71" s="7"/>
      <c r="M71" s="7"/>
      <c r="N71" s="7"/>
      <c r="O71" s="7"/>
      <c r="P71" s="12"/>
      <c r="Q71" s="29"/>
      <c r="R71" s="28"/>
    </row>
    <row r="72" spans="1:27" ht="20.100000000000001" customHeight="1">
      <c r="A72" s="314"/>
      <c r="B72" s="315"/>
      <c r="C72" s="316"/>
      <c r="D72" s="25"/>
      <c r="E72" s="9"/>
      <c r="F72" s="9"/>
      <c r="G72" s="9"/>
      <c r="H72" s="9"/>
      <c r="I72" s="9"/>
      <c r="J72" s="9"/>
      <c r="K72" s="17"/>
      <c r="L72" s="17"/>
      <c r="M72" s="39"/>
      <c r="N72" s="40" t="str">
        <f>IFERROR(IF(AA77="Err","入力に矛盾があります。",""),"")</f>
        <v/>
      </c>
      <c r="O72" s="41"/>
      <c r="P72" s="42"/>
      <c r="Q72" s="29"/>
      <c r="R72" s="16" t="b">
        <f>OR(S79:X82)</f>
        <v>0</v>
      </c>
    </row>
    <row r="73" spans="1:27" ht="20.100000000000001" customHeight="1">
      <c r="A73" s="314" t="s">
        <v>122</v>
      </c>
      <c r="B73" s="315"/>
      <c r="C73" s="316"/>
      <c r="D73" s="25" t="s">
        <v>83</v>
      </c>
      <c r="E73" s="17"/>
      <c r="F73" s="17"/>
      <c r="G73" s="17"/>
      <c r="H73" s="17"/>
      <c r="I73" s="9"/>
      <c r="J73" s="9"/>
      <c r="K73" s="9"/>
      <c r="L73" s="9"/>
      <c r="M73" s="9"/>
      <c r="N73" s="9"/>
      <c r="O73" s="9"/>
      <c r="P73" s="13"/>
      <c r="Q73" s="29"/>
      <c r="R73" s="28"/>
    </row>
    <row r="74" spans="1:27" ht="20.100000000000001" customHeight="1">
      <c r="A74" s="314"/>
      <c r="B74" s="315"/>
      <c r="C74" s="316"/>
      <c r="D74" s="25"/>
      <c r="E74" s="9"/>
      <c r="F74" s="9"/>
      <c r="G74" s="9"/>
      <c r="H74" s="9"/>
      <c r="I74" s="9"/>
      <c r="J74" s="9"/>
      <c r="K74" s="9"/>
      <c r="L74" s="9"/>
      <c r="M74" s="9"/>
      <c r="N74" s="9"/>
      <c r="O74" s="9"/>
      <c r="P74" s="13"/>
      <c r="Q74" s="29"/>
      <c r="R74" s="28"/>
    </row>
    <row r="75" spans="1:27" ht="20.100000000000001" customHeight="1">
      <c r="A75" s="345" t="str">
        <f>IF(AA82=FALSE,"*入力してください*","")</f>
        <v>*入力してください*</v>
      </c>
      <c r="B75" s="346"/>
      <c r="C75" s="347"/>
      <c r="D75" s="25"/>
      <c r="E75" s="9"/>
      <c r="F75" s="9"/>
      <c r="G75" s="9"/>
      <c r="H75" s="9"/>
      <c r="I75" s="9"/>
      <c r="J75" s="9"/>
      <c r="K75" s="9"/>
      <c r="L75" s="9"/>
      <c r="M75" s="9"/>
      <c r="N75" s="9"/>
      <c r="O75" s="9"/>
      <c r="P75" s="13"/>
      <c r="Q75" s="29"/>
      <c r="R75" s="28"/>
    </row>
    <row r="76" spans="1:27" ht="20.100000000000001" customHeight="1">
      <c r="A76" s="348"/>
      <c r="B76" s="349"/>
      <c r="C76" s="350"/>
      <c r="D76" s="84"/>
      <c r="E76" s="8"/>
      <c r="F76" s="8"/>
      <c r="G76" s="8"/>
      <c r="H76" s="8"/>
      <c r="I76" s="8"/>
      <c r="J76" s="8"/>
      <c r="K76" s="8"/>
      <c r="L76" s="8"/>
      <c r="M76" s="85"/>
      <c r="N76" s="124" t="str">
        <f>IFERROR(IF(AA79="Err","矛盾あり。",""),"")</f>
        <v/>
      </c>
      <c r="O76" s="2"/>
      <c r="P76" s="3"/>
      <c r="Q76" s="29" t="s">
        <v>32</v>
      </c>
      <c r="R76" s="15">
        <v>1</v>
      </c>
    </row>
    <row r="77" spans="1:27" ht="20.100000000000001" customHeight="1">
      <c r="A77" s="319" t="s">
        <v>123</v>
      </c>
      <c r="B77" s="320"/>
      <c r="C77" s="321"/>
      <c r="D77" s="4"/>
      <c r="E77" s="7"/>
      <c r="F77" s="7"/>
      <c r="G77" s="7"/>
      <c r="H77" s="7"/>
      <c r="I77" s="14" t="s">
        <v>20</v>
      </c>
      <c r="J77" s="286"/>
      <c r="K77" s="286"/>
      <c r="L77" s="286"/>
      <c r="M77" s="286"/>
      <c r="N77" s="286"/>
      <c r="O77" s="286"/>
      <c r="P77" s="23" t="s">
        <v>9</v>
      </c>
      <c r="Q77" s="29"/>
      <c r="R77" s="28"/>
      <c r="T77" s="57" t="b">
        <v>0</v>
      </c>
      <c r="U77" s="57" t="b">
        <v>0</v>
      </c>
      <c r="V77" s="57" t="b">
        <v>0</v>
      </c>
      <c r="W77" s="57" t="b">
        <v>0</v>
      </c>
      <c r="X77" s="57" t="b">
        <v>0</v>
      </c>
      <c r="AA77" s="58">
        <f>IF(AND(R70=TRUE,Y78=TRUE),"Err",0)</f>
        <v>0</v>
      </c>
    </row>
    <row r="78" spans="1:27" ht="20.100000000000001" customHeight="1">
      <c r="A78" s="292"/>
      <c r="B78" s="293"/>
      <c r="C78" s="294"/>
      <c r="D78" s="84" t="s">
        <v>25</v>
      </c>
      <c r="E78" s="351" t="s">
        <v>106</v>
      </c>
      <c r="F78" s="290"/>
      <c r="G78" s="290"/>
      <c r="H78" s="290"/>
      <c r="I78" s="290"/>
      <c r="J78" s="290"/>
      <c r="K78" s="290"/>
      <c r="L78" s="290"/>
      <c r="M78" s="322" t="s">
        <v>79</v>
      </c>
      <c r="N78" s="322"/>
      <c r="O78" s="322"/>
      <c r="P78" s="323"/>
      <c r="Q78" s="29" t="s">
        <v>32</v>
      </c>
      <c r="R78" s="15">
        <v>0</v>
      </c>
      <c r="S78" s="57" t="b">
        <v>0</v>
      </c>
      <c r="T78" s="57" t="b">
        <v>0</v>
      </c>
      <c r="U78" s="57" t="b">
        <v>0</v>
      </c>
      <c r="Y78" s="59" t="b">
        <v>0</v>
      </c>
      <c r="AA78" s="16" t="b">
        <f>OR(R70,Y78)</f>
        <v>0</v>
      </c>
    </row>
    <row r="79" spans="1:27" ht="20.100000000000001" customHeight="1">
      <c r="A79" s="319" t="s">
        <v>124</v>
      </c>
      <c r="B79" s="320"/>
      <c r="C79" s="321"/>
      <c r="D79" s="4"/>
      <c r="E79" s="7"/>
      <c r="F79" s="7"/>
      <c r="G79" s="7"/>
      <c r="H79" s="7"/>
      <c r="I79" s="14" t="s">
        <v>20</v>
      </c>
      <c r="J79" s="286"/>
      <c r="K79" s="286"/>
      <c r="L79" s="286"/>
      <c r="M79" s="286"/>
      <c r="N79" s="286"/>
      <c r="O79" s="286"/>
      <c r="P79" s="23" t="s">
        <v>9</v>
      </c>
      <c r="Q79" s="29"/>
      <c r="R79" s="28"/>
      <c r="U79" s="57" t="b">
        <v>0</v>
      </c>
      <c r="V79" s="57" t="b">
        <v>0</v>
      </c>
      <c r="W79" s="57" t="b">
        <v>0</v>
      </c>
      <c r="X79" s="57" t="b">
        <v>0</v>
      </c>
      <c r="AA79" s="58">
        <f>IF(AND(R72=TRUE,Y82=TRUE),"Err",0)</f>
        <v>0</v>
      </c>
    </row>
    <row r="80" spans="1:27" ht="20.100000000000001" customHeight="1">
      <c r="A80" s="292"/>
      <c r="B80" s="293"/>
      <c r="C80" s="294"/>
      <c r="D80" s="84" t="s">
        <v>25</v>
      </c>
      <c r="E80" s="290"/>
      <c r="F80" s="290"/>
      <c r="G80" s="290"/>
      <c r="H80" s="290"/>
      <c r="I80" s="290"/>
      <c r="J80" s="290"/>
      <c r="K80" s="290"/>
      <c r="L80" s="290"/>
      <c r="M80" s="322" t="s">
        <v>75</v>
      </c>
      <c r="N80" s="322"/>
      <c r="O80" s="322"/>
      <c r="P80" s="323"/>
      <c r="Q80" s="29"/>
      <c r="R80" s="16" t="b">
        <f>OR(F81="",M81="",F82="")</f>
        <v>0</v>
      </c>
      <c r="S80" s="57" t="b">
        <v>0</v>
      </c>
      <c r="T80" s="57" t="b">
        <v>0</v>
      </c>
      <c r="U80" s="57" t="b">
        <v>0</v>
      </c>
      <c r="V80" s="57" t="b">
        <v>0</v>
      </c>
      <c r="W80" s="57" t="b">
        <v>0</v>
      </c>
      <c r="X80" s="57" t="b">
        <v>0</v>
      </c>
    </row>
    <row r="81" spans="1:28" ht="20.100000000000001" customHeight="1">
      <c r="A81" s="182" t="str">
        <f>IF(R80=TRUE,"*入力してください*","")</f>
        <v/>
      </c>
      <c r="B81" s="183"/>
      <c r="C81" s="184"/>
      <c r="D81" s="304" t="s">
        <v>34</v>
      </c>
      <c r="E81" s="305"/>
      <c r="F81" s="342" t="s">
        <v>152</v>
      </c>
      <c r="G81" s="342"/>
      <c r="H81" s="342"/>
      <c r="I81" s="342"/>
      <c r="J81" s="342"/>
      <c r="K81" s="343" t="s">
        <v>35</v>
      </c>
      <c r="L81" s="343"/>
      <c r="M81" s="342" t="s">
        <v>153</v>
      </c>
      <c r="N81" s="342"/>
      <c r="O81" s="342"/>
      <c r="P81" s="344"/>
      <c r="Q81" s="29"/>
      <c r="R81" s="28"/>
      <c r="S81" s="57" t="b">
        <v>0</v>
      </c>
      <c r="T81" s="57" t="b">
        <v>0</v>
      </c>
      <c r="U81" s="57" t="b">
        <v>0</v>
      </c>
      <c r="V81" s="57" t="b">
        <v>0</v>
      </c>
      <c r="W81" s="57" t="b">
        <v>0</v>
      </c>
      <c r="X81" s="57" t="b">
        <v>0</v>
      </c>
    </row>
    <row r="82" spans="1:28" ht="20.100000000000001" customHeight="1">
      <c r="A82" s="292"/>
      <c r="B82" s="293"/>
      <c r="C82" s="294"/>
      <c r="D82" s="334" t="s">
        <v>36</v>
      </c>
      <c r="E82" s="335"/>
      <c r="F82" s="336" t="s">
        <v>154</v>
      </c>
      <c r="G82" s="336"/>
      <c r="H82" s="336"/>
      <c r="I82" s="336"/>
      <c r="J82" s="336"/>
      <c r="K82" s="336"/>
      <c r="L82" s="336"/>
      <c r="M82" s="336"/>
      <c r="N82" s="336"/>
      <c r="O82" s="336"/>
      <c r="P82" s="337"/>
      <c r="Q82" s="29"/>
      <c r="R82" s="28"/>
      <c r="S82" s="57" t="b">
        <v>0</v>
      </c>
      <c r="T82" s="57" t="b">
        <v>0</v>
      </c>
      <c r="U82" s="57" t="b">
        <v>0</v>
      </c>
      <c r="V82" s="16" t="b">
        <v>0</v>
      </c>
      <c r="Y82" s="59" t="b">
        <v>0</v>
      </c>
      <c r="AA82" s="16" t="b">
        <f>OR(R72,Y82)</f>
        <v>0</v>
      </c>
    </row>
    <row r="83" spans="1:28" ht="36" customHeight="1">
      <c r="A83" s="327" t="str">
        <f>IF(R83=TRUE,"*入力してください*","")</f>
        <v/>
      </c>
      <c r="B83" s="327"/>
      <c r="C83" s="327"/>
      <c r="D83" s="123"/>
      <c r="E83" s="325" t="s">
        <v>265</v>
      </c>
      <c r="F83" s="325"/>
      <c r="G83" s="325"/>
      <c r="H83" s="325"/>
      <c r="I83" s="325"/>
      <c r="J83" s="325"/>
      <c r="K83" s="325"/>
      <c r="L83" s="325"/>
      <c r="M83" s="325"/>
      <c r="N83" s="325"/>
      <c r="O83" s="79"/>
      <c r="P83" s="21"/>
      <c r="Q83" s="29"/>
      <c r="R83" s="28" t="b">
        <f>OR(E83="")</f>
        <v>0</v>
      </c>
      <c r="T83" s="58">
        <f>IF(AND(R76=3,J77=""),"Err",0)</f>
        <v>0</v>
      </c>
    </row>
    <row r="84" spans="1:28" ht="20.100000000000001" customHeight="1">
      <c r="A84" s="326" t="str">
        <f>IF(R84=TRUE,"*入力してください*","")</f>
        <v/>
      </c>
      <c r="B84" s="327"/>
      <c r="C84" s="327"/>
      <c r="D84" s="328" t="s">
        <v>137</v>
      </c>
      <c r="E84" s="329"/>
      <c r="F84" s="329"/>
      <c r="G84" s="329"/>
      <c r="H84" s="329"/>
      <c r="I84" s="329"/>
      <c r="J84" s="329"/>
      <c r="K84" s="329"/>
      <c r="L84" s="329"/>
      <c r="M84" s="329"/>
      <c r="N84" s="329"/>
      <c r="O84" s="329"/>
      <c r="P84" s="330"/>
      <c r="Q84" s="29"/>
      <c r="R84" s="28" t="b">
        <f>OR(D84="")</f>
        <v>0</v>
      </c>
      <c r="T84" s="58">
        <f>IF(AND(R76&gt;=1,E78=""),"Err",0)</f>
        <v>0</v>
      </c>
      <c r="V84" s="57" t="b">
        <v>1</v>
      </c>
      <c r="X84" s="58">
        <f>IF(AND(R76&gt;0,V84=FALSE),"Err",0)</f>
        <v>0</v>
      </c>
    </row>
    <row r="85" spans="1:28" ht="41.25" customHeight="1">
      <c r="A85" s="327"/>
      <c r="B85" s="327"/>
      <c r="C85" s="327"/>
      <c r="D85" s="331"/>
      <c r="E85" s="332"/>
      <c r="F85" s="332"/>
      <c r="G85" s="332"/>
      <c r="H85" s="332"/>
      <c r="I85" s="332"/>
      <c r="J85" s="332"/>
      <c r="K85" s="332"/>
      <c r="L85" s="332"/>
      <c r="M85" s="332"/>
      <c r="N85" s="332"/>
      <c r="O85" s="332"/>
      <c r="P85" s="333"/>
      <c r="Q85" s="29"/>
      <c r="R85" s="28"/>
      <c r="T85" s="58"/>
      <c r="V85" s="57"/>
      <c r="X85" s="58"/>
    </row>
    <row r="86" spans="1:28" ht="20.100000000000001" customHeight="1">
      <c r="A86" s="87" t="s">
        <v>77</v>
      </c>
      <c r="B86" s="87"/>
      <c r="C86" s="87"/>
      <c r="D86" s="87"/>
      <c r="E86" s="87"/>
      <c r="F86" s="87"/>
      <c r="G86" s="87"/>
      <c r="H86" s="87"/>
      <c r="I86" s="87"/>
      <c r="J86" s="87"/>
      <c r="K86" s="87"/>
      <c r="L86" s="87"/>
      <c r="M86" s="87"/>
      <c r="N86" s="87"/>
      <c r="O86" s="87"/>
      <c r="P86" s="87"/>
      <c r="Q86" s="29"/>
      <c r="R86" s="28"/>
      <c r="T86" s="58">
        <f>IF(AND(R78=3,J79=""),"Err",0)</f>
        <v>0</v>
      </c>
    </row>
    <row r="87" spans="1:28" ht="20.100000000000001" customHeight="1">
      <c r="A87" s="17" t="s">
        <v>37</v>
      </c>
      <c r="B87" s="17"/>
      <c r="C87" s="17" t="s">
        <v>38</v>
      </c>
      <c r="D87" s="17"/>
      <c r="E87" s="17"/>
      <c r="F87" s="17"/>
      <c r="G87" s="17"/>
      <c r="H87" s="17"/>
      <c r="I87" s="17"/>
      <c r="J87" s="17"/>
      <c r="K87" s="17"/>
      <c r="L87" s="17"/>
      <c r="M87" s="17"/>
      <c r="N87" s="17"/>
      <c r="O87" s="17"/>
      <c r="P87" s="17"/>
      <c r="Q87" s="29"/>
      <c r="R87" s="28"/>
      <c r="T87" s="58">
        <f>IF(AND(R78&gt;=1,E80=""),"Err",0)</f>
        <v>0</v>
      </c>
      <c r="V87" s="57" t="b">
        <v>0</v>
      </c>
      <c r="X87" s="58">
        <f>IF(AND(R78&gt;0,V87=FALSE),"Err",0)</f>
        <v>0</v>
      </c>
    </row>
    <row r="88" spans="1:28" ht="20.100000000000001" customHeight="1">
      <c r="A88" s="17"/>
      <c r="B88" s="17"/>
      <c r="C88" s="17" t="s">
        <v>39</v>
      </c>
      <c r="D88" s="17"/>
      <c r="E88" s="17"/>
      <c r="F88" s="17"/>
      <c r="G88" s="17"/>
      <c r="H88" s="17"/>
      <c r="I88" s="17"/>
      <c r="J88" s="17"/>
      <c r="K88" s="17"/>
      <c r="L88" s="17"/>
      <c r="M88" s="17"/>
      <c r="N88" s="17"/>
      <c r="O88" s="17"/>
      <c r="P88" s="17"/>
      <c r="Q88" s="29"/>
      <c r="R88" s="28"/>
    </row>
    <row r="89" spans="1:28" ht="20.100000000000001" customHeight="1">
      <c r="A89" s="55" t="s">
        <v>85</v>
      </c>
      <c r="B89" s="55"/>
      <c r="C89" s="55"/>
      <c r="D89" s="55"/>
      <c r="E89" s="55"/>
      <c r="F89" s="55"/>
      <c r="G89" s="55"/>
      <c r="H89" s="55"/>
      <c r="I89" s="55"/>
      <c r="J89" s="55"/>
      <c r="K89" s="55"/>
      <c r="L89" s="55"/>
      <c r="M89" s="55"/>
      <c r="N89" s="55"/>
      <c r="O89" s="55"/>
      <c r="P89" s="55" t="s">
        <v>86</v>
      </c>
      <c r="Q89" s="29"/>
      <c r="R89" s="28"/>
    </row>
    <row r="90" spans="1:28" ht="20.100000000000001" customHeight="1">
      <c r="A90" s="169" t="s">
        <v>155</v>
      </c>
      <c r="B90" s="170"/>
      <c r="C90" s="170"/>
      <c r="D90" s="170"/>
      <c r="E90" s="170"/>
      <c r="F90" s="170"/>
      <c r="G90" s="170"/>
      <c r="H90" s="170"/>
      <c r="I90" s="170"/>
      <c r="J90" s="170"/>
      <c r="K90" s="170"/>
      <c r="L90" s="170"/>
      <c r="M90" s="170"/>
      <c r="N90" s="170"/>
      <c r="O90" s="170"/>
      <c r="P90" s="171"/>
      <c r="Q90" s="29"/>
      <c r="R90" s="28"/>
    </row>
    <row r="91" spans="1:28" ht="20.100000000000001" customHeight="1">
      <c r="A91" s="172"/>
      <c r="B91" s="173"/>
      <c r="C91" s="173"/>
      <c r="D91" s="173"/>
      <c r="E91" s="173"/>
      <c r="F91" s="173"/>
      <c r="G91" s="173"/>
      <c r="H91" s="173"/>
      <c r="I91" s="173"/>
      <c r="J91" s="173"/>
      <c r="K91" s="173"/>
      <c r="L91" s="173"/>
      <c r="M91" s="173"/>
      <c r="N91" s="173"/>
      <c r="O91" s="173"/>
      <c r="P91" s="174"/>
      <c r="Q91" s="29"/>
      <c r="R91" s="28"/>
    </row>
    <row r="92" spans="1:28" ht="20.100000000000001" customHeight="1">
      <c r="A92" s="172"/>
      <c r="B92" s="173"/>
      <c r="C92" s="173"/>
      <c r="D92" s="173"/>
      <c r="E92" s="173"/>
      <c r="F92" s="173"/>
      <c r="G92" s="173"/>
      <c r="H92" s="173"/>
      <c r="I92" s="173"/>
      <c r="J92" s="173"/>
      <c r="K92" s="173"/>
      <c r="L92" s="173"/>
      <c r="M92" s="173"/>
      <c r="N92" s="173"/>
      <c r="O92" s="173"/>
      <c r="P92" s="174"/>
    </row>
    <row r="93" spans="1:28" ht="20.100000000000001" customHeight="1">
      <c r="A93" s="172"/>
      <c r="B93" s="173"/>
      <c r="C93" s="173"/>
      <c r="D93" s="173"/>
      <c r="E93" s="173"/>
      <c r="F93" s="173"/>
      <c r="G93" s="173"/>
      <c r="H93" s="173"/>
      <c r="I93" s="173"/>
      <c r="J93" s="173"/>
      <c r="K93" s="173"/>
      <c r="L93" s="173"/>
      <c r="M93" s="173"/>
      <c r="N93" s="173"/>
      <c r="O93" s="173"/>
      <c r="P93" s="174"/>
    </row>
    <row r="94" spans="1:28" ht="20.100000000000001" customHeight="1">
      <c r="A94" s="172"/>
      <c r="B94" s="173"/>
      <c r="C94" s="173"/>
      <c r="D94" s="173"/>
      <c r="E94" s="173"/>
      <c r="F94" s="173"/>
      <c r="G94" s="173"/>
      <c r="H94" s="173"/>
      <c r="I94" s="173"/>
      <c r="J94" s="173"/>
      <c r="K94" s="173"/>
      <c r="L94" s="173"/>
      <c r="M94" s="173"/>
      <c r="N94" s="173"/>
      <c r="O94" s="173"/>
      <c r="P94" s="174"/>
      <c r="S94" s="28"/>
      <c r="T94" s="28"/>
      <c r="U94" s="28"/>
      <c r="V94" s="28"/>
      <c r="W94" s="28"/>
      <c r="X94" s="28"/>
      <c r="Y94" s="28"/>
      <c r="Z94" s="28"/>
      <c r="AA94" s="28"/>
      <c r="AB94" s="28"/>
    </row>
    <row r="95" spans="1:28" ht="20.100000000000001" customHeight="1">
      <c r="A95" s="172"/>
      <c r="B95" s="173"/>
      <c r="C95" s="173"/>
      <c r="D95" s="173"/>
      <c r="E95" s="173"/>
      <c r="F95" s="173"/>
      <c r="G95" s="173"/>
      <c r="H95" s="173"/>
      <c r="I95" s="173"/>
      <c r="J95" s="173"/>
      <c r="K95" s="173"/>
      <c r="L95" s="173"/>
      <c r="M95" s="173"/>
      <c r="N95" s="173"/>
      <c r="O95" s="173"/>
      <c r="P95" s="174"/>
      <c r="S95" s="28"/>
      <c r="T95" s="28"/>
      <c r="U95" s="28"/>
      <c r="V95" s="28"/>
      <c r="W95" s="28"/>
      <c r="X95" s="28"/>
      <c r="Y95" s="28"/>
      <c r="Z95" s="28"/>
      <c r="AA95" s="28"/>
      <c r="AB95" s="28"/>
    </row>
    <row r="96" spans="1:28" ht="20.100000000000001" customHeight="1">
      <c r="A96" s="172"/>
      <c r="B96" s="173"/>
      <c r="C96" s="173"/>
      <c r="D96" s="173"/>
      <c r="E96" s="173"/>
      <c r="F96" s="173"/>
      <c r="G96" s="173"/>
      <c r="H96" s="173"/>
      <c r="I96" s="173"/>
      <c r="J96" s="173"/>
      <c r="K96" s="173"/>
      <c r="L96" s="173"/>
      <c r="M96" s="173"/>
      <c r="N96" s="173"/>
      <c r="O96" s="173"/>
      <c r="P96" s="174"/>
      <c r="S96" s="28"/>
      <c r="T96" s="28"/>
      <c r="U96" s="28"/>
      <c r="V96" s="28"/>
      <c r="W96" s="28"/>
      <c r="X96" s="28"/>
      <c r="Y96" s="28"/>
      <c r="Z96" s="28"/>
      <c r="AA96" s="28"/>
      <c r="AB96" s="28"/>
    </row>
    <row r="97" spans="1:28" ht="20.100000000000001" customHeight="1">
      <c r="A97" s="172"/>
      <c r="B97" s="173"/>
      <c r="C97" s="173"/>
      <c r="D97" s="173"/>
      <c r="E97" s="173"/>
      <c r="F97" s="173"/>
      <c r="G97" s="173"/>
      <c r="H97" s="173"/>
      <c r="I97" s="173"/>
      <c r="J97" s="173"/>
      <c r="K97" s="173"/>
      <c r="L97" s="173"/>
      <c r="M97" s="173"/>
      <c r="N97" s="173"/>
      <c r="O97" s="173"/>
      <c r="P97" s="174"/>
      <c r="S97" s="28"/>
      <c r="T97" s="28"/>
      <c r="U97" s="28"/>
      <c r="V97" s="28"/>
      <c r="W97" s="28"/>
      <c r="X97" s="28"/>
      <c r="Y97" s="28"/>
      <c r="Z97" s="28"/>
      <c r="AA97" s="28"/>
      <c r="AB97" s="28"/>
    </row>
    <row r="98" spans="1:28" ht="20.100000000000001" customHeight="1">
      <c r="A98" s="172"/>
      <c r="B98" s="173"/>
      <c r="C98" s="173"/>
      <c r="D98" s="173"/>
      <c r="E98" s="173"/>
      <c r="F98" s="173"/>
      <c r="G98" s="173"/>
      <c r="H98" s="173"/>
      <c r="I98" s="173"/>
      <c r="J98" s="173"/>
      <c r="K98" s="173"/>
      <c r="L98" s="173"/>
      <c r="M98" s="173"/>
      <c r="N98" s="173"/>
      <c r="O98" s="173"/>
      <c r="P98" s="174"/>
      <c r="S98" s="28"/>
      <c r="T98" s="28"/>
      <c r="U98" s="28"/>
      <c r="V98" s="28"/>
      <c r="W98" s="28"/>
      <c r="X98" s="28"/>
      <c r="Y98" s="28"/>
      <c r="Z98" s="28"/>
      <c r="AA98" s="28"/>
      <c r="AB98" s="28"/>
    </row>
    <row r="99" spans="1:28" ht="20.100000000000001" customHeight="1">
      <c r="A99" s="172"/>
      <c r="B99" s="173"/>
      <c r="C99" s="173"/>
      <c r="D99" s="173"/>
      <c r="E99" s="173"/>
      <c r="F99" s="173"/>
      <c r="G99" s="173"/>
      <c r="H99" s="173"/>
      <c r="I99" s="173"/>
      <c r="J99" s="173"/>
      <c r="K99" s="173"/>
      <c r="L99" s="173"/>
      <c r="M99" s="173"/>
      <c r="N99" s="173"/>
      <c r="O99" s="173"/>
      <c r="P99" s="174"/>
    </row>
    <row r="100" spans="1:28" ht="20.100000000000001" customHeight="1">
      <c r="A100" s="172"/>
      <c r="B100" s="173"/>
      <c r="C100" s="173"/>
      <c r="D100" s="173"/>
      <c r="E100" s="173"/>
      <c r="F100" s="173"/>
      <c r="G100" s="173"/>
      <c r="H100" s="173"/>
      <c r="I100" s="173"/>
      <c r="J100" s="173"/>
      <c r="K100" s="173"/>
      <c r="L100" s="173"/>
      <c r="M100" s="173"/>
      <c r="N100" s="173"/>
      <c r="O100" s="173"/>
      <c r="P100" s="174"/>
    </row>
    <row r="101" spans="1:28" ht="20.100000000000001" customHeight="1">
      <c r="A101" s="172"/>
      <c r="B101" s="173"/>
      <c r="C101" s="173"/>
      <c r="D101" s="173"/>
      <c r="E101" s="173"/>
      <c r="F101" s="173"/>
      <c r="G101" s="173"/>
      <c r="H101" s="173"/>
      <c r="I101" s="173"/>
      <c r="J101" s="173"/>
      <c r="K101" s="173"/>
      <c r="L101" s="173"/>
      <c r="M101" s="173"/>
      <c r="N101" s="173"/>
      <c r="O101" s="173"/>
      <c r="P101" s="174"/>
    </row>
    <row r="102" spans="1:28" ht="20.100000000000001" customHeight="1">
      <c r="A102" s="172"/>
      <c r="B102" s="173"/>
      <c r="C102" s="173"/>
      <c r="D102" s="173"/>
      <c r="E102" s="173"/>
      <c r="F102" s="173"/>
      <c r="G102" s="173"/>
      <c r="H102" s="173"/>
      <c r="I102" s="173"/>
      <c r="J102" s="173"/>
      <c r="K102" s="173"/>
      <c r="L102" s="173"/>
      <c r="M102" s="173"/>
      <c r="N102" s="173"/>
      <c r="O102" s="173"/>
      <c r="P102" s="174"/>
    </row>
    <row r="103" spans="1:28" ht="20.100000000000001" customHeight="1">
      <c r="A103" s="172"/>
      <c r="B103" s="173"/>
      <c r="C103" s="173"/>
      <c r="D103" s="173"/>
      <c r="E103" s="173"/>
      <c r="F103" s="173"/>
      <c r="G103" s="173"/>
      <c r="H103" s="173"/>
      <c r="I103" s="173"/>
      <c r="J103" s="173"/>
      <c r="K103" s="173"/>
      <c r="L103" s="173"/>
      <c r="M103" s="173"/>
      <c r="N103" s="173"/>
      <c r="O103" s="173"/>
      <c r="P103" s="174"/>
    </row>
    <row r="104" spans="1:28" ht="20.100000000000001" customHeight="1">
      <c r="A104" s="172"/>
      <c r="B104" s="173"/>
      <c r="C104" s="173"/>
      <c r="D104" s="173"/>
      <c r="E104" s="173"/>
      <c r="F104" s="173"/>
      <c r="G104" s="173"/>
      <c r="H104" s="173"/>
      <c r="I104" s="173"/>
      <c r="J104" s="173"/>
      <c r="K104" s="173"/>
      <c r="L104" s="173"/>
      <c r="M104" s="173"/>
      <c r="N104" s="173"/>
      <c r="O104" s="173"/>
      <c r="P104" s="174"/>
    </row>
    <row r="105" spans="1:28" ht="20.100000000000001" customHeight="1">
      <c r="A105" s="172"/>
      <c r="B105" s="173"/>
      <c r="C105" s="173"/>
      <c r="D105" s="173"/>
      <c r="E105" s="173"/>
      <c r="F105" s="173"/>
      <c r="G105" s="173"/>
      <c r="H105" s="173"/>
      <c r="I105" s="173"/>
      <c r="J105" s="173"/>
      <c r="K105" s="173"/>
      <c r="L105" s="173"/>
      <c r="M105" s="173"/>
      <c r="N105" s="173"/>
      <c r="O105" s="173"/>
      <c r="P105" s="174"/>
    </row>
    <row r="106" spans="1:28" ht="20.100000000000001" customHeight="1">
      <c r="A106" s="172"/>
      <c r="B106" s="173"/>
      <c r="C106" s="173"/>
      <c r="D106" s="173"/>
      <c r="E106" s="173"/>
      <c r="F106" s="173"/>
      <c r="G106" s="173"/>
      <c r="H106" s="173"/>
      <c r="I106" s="173"/>
      <c r="J106" s="173"/>
      <c r="K106" s="173"/>
      <c r="L106" s="173"/>
      <c r="M106" s="173"/>
      <c r="N106" s="173"/>
      <c r="O106" s="173"/>
      <c r="P106" s="174"/>
    </row>
    <row r="107" spans="1:28" ht="20.100000000000001" customHeight="1">
      <c r="A107" s="172"/>
      <c r="B107" s="173"/>
      <c r="C107" s="173"/>
      <c r="D107" s="173"/>
      <c r="E107" s="173"/>
      <c r="F107" s="173"/>
      <c r="G107" s="173"/>
      <c r="H107" s="173"/>
      <c r="I107" s="173"/>
      <c r="J107" s="173"/>
      <c r="K107" s="173"/>
      <c r="L107" s="173"/>
      <c r="M107" s="173"/>
      <c r="N107" s="173"/>
      <c r="O107" s="173"/>
      <c r="P107" s="174"/>
    </row>
    <row r="108" spans="1:28" ht="20.100000000000001" customHeight="1">
      <c r="A108" s="172"/>
      <c r="B108" s="173"/>
      <c r="C108" s="173"/>
      <c r="D108" s="173"/>
      <c r="E108" s="173"/>
      <c r="F108" s="173"/>
      <c r="G108" s="173"/>
      <c r="H108" s="173"/>
      <c r="I108" s="173"/>
      <c r="J108" s="173"/>
      <c r="K108" s="173"/>
      <c r="L108" s="173"/>
      <c r="M108" s="173"/>
      <c r="N108" s="173"/>
      <c r="O108" s="173"/>
      <c r="P108" s="174"/>
    </row>
    <row r="109" spans="1:28" ht="20.100000000000001" customHeight="1">
      <c r="A109" s="172"/>
      <c r="B109" s="173"/>
      <c r="C109" s="173"/>
      <c r="D109" s="173"/>
      <c r="E109" s="173"/>
      <c r="F109" s="173"/>
      <c r="G109" s="173"/>
      <c r="H109" s="173"/>
      <c r="I109" s="173"/>
      <c r="J109" s="173"/>
      <c r="K109" s="173"/>
      <c r="L109" s="173"/>
      <c r="M109" s="173"/>
      <c r="N109" s="173"/>
      <c r="O109" s="173"/>
      <c r="P109" s="174"/>
    </row>
    <row r="110" spans="1:28" ht="20.100000000000001" customHeight="1">
      <c r="A110" s="172"/>
      <c r="B110" s="173"/>
      <c r="C110" s="173"/>
      <c r="D110" s="173"/>
      <c r="E110" s="173"/>
      <c r="F110" s="173"/>
      <c r="G110" s="173"/>
      <c r="H110" s="173"/>
      <c r="I110" s="173"/>
      <c r="J110" s="173"/>
      <c r="K110" s="173"/>
      <c r="L110" s="173"/>
      <c r="M110" s="173"/>
      <c r="N110" s="173"/>
      <c r="O110" s="173"/>
      <c r="P110" s="174"/>
    </row>
    <row r="111" spans="1:28" ht="20.100000000000001" customHeight="1">
      <c r="A111" s="172"/>
      <c r="B111" s="173"/>
      <c r="C111" s="173"/>
      <c r="D111" s="173"/>
      <c r="E111" s="173"/>
      <c r="F111" s="173"/>
      <c r="G111" s="173"/>
      <c r="H111" s="173"/>
      <c r="I111" s="173"/>
      <c r="J111" s="173"/>
      <c r="K111" s="173"/>
      <c r="L111" s="173"/>
      <c r="M111" s="173"/>
      <c r="N111" s="173"/>
      <c r="O111" s="173"/>
      <c r="P111" s="174"/>
    </row>
    <row r="112" spans="1:28" ht="20.100000000000001" customHeight="1">
      <c r="A112" s="172"/>
      <c r="B112" s="173"/>
      <c r="C112" s="173"/>
      <c r="D112" s="173"/>
      <c r="E112" s="173"/>
      <c r="F112" s="173"/>
      <c r="G112" s="173"/>
      <c r="H112" s="173"/>
      <c r="I112" s="173"/>
      <c r="J112" s="173"/>
      <c r="K112" s="173"/>
      <c r="L112" s="173"/>
      <c r="M112" s="173"/>
      <c r="N112" s="173"/>
      <c r="O112" s="173"/>
      <c r="P112" s="174"/>
    </row>
    <row r="113" spans="1:16" ht="20.100000000000001" customHeight="1">
      <c r="A113" s="172"/>
      <c r="B113" s="173"/>
      <c r="C113" s="173"/>
      <c r="D113" s="173"/>
      <c r="E113" s="173"/>
      <c r="F113" s="173"/>
      <c r="G113" s="173"/>
      <c r="H113" s="173"/>
      <c r="I113" s="173"/>
      <c r="J113" s="173"/>
      <c r="K113" s="173"/>
      <c r="L113" s="173"/>
      <c r="M113" s="173"/>
      <c r="N113" s="173"/>
      <c r="O113" s="173"/>
      <c r="P113" s="174"/>
    </row>
    <row r="114" spans="1:16" ht="20.100000000000001" customHeight="1">
      <c r="A114" s="172"/>
      <c r="B114" s="173"/>
      <c r="C114" s="173"/>
      <c r="D114" s="173"/>
      <c r="E114" s="173"/>
      <c r="F114" s="173"/>
      <c r="G114" s="173"/>
      <c r="H114" s="173"/>
      <c r="I114" s="173"/>
      <c r="J114" s="173"/>
      <c r="K114" s="173"/>
      <c r="L114" s="173"/>
      <c r="M114" s="173"/>
      <c r="N114" s="173"/>
      <c r="O114" s="173"/>
      <c r="P114" s="174"/>
    </row>
    <row r="115" spans="1:16" ht="20.100000000000001" customHeight="1">
      <c r="A115" s="172"/>
      <c r="B115" s="173"/>
      <c r="C115" s="173"/>
      <c r="D115" s="173"/>
      <c r="E115" s="173"/>
      <c r="F115" s="173"/>
      <c r="G115" s="173"/>
      <c r="H115" s="173"/>
      <c r="I115" s="173"/>
      <c r="J115" s="173"/>
      <c r="K115" s="173"/>
      <c r="L115" s="173"/>
      <c r="M115" s="173"/>
      <c r="N115" s="173"/>
      <c r="O115" s="173"/>
      <c r="P115" s="174"/>
    </row>
    <row r="116" spans="1:16" ht="20.100000000000001" customHeight="1">
      <c r="A116" s="172"/>
      <c r="B116" s="173"/>
      <c r="C116" s="173"/>
      <c r="D116" s="173"/>
      <c r="E116" s="173"/>
      <c r="F116" s="173"/>
      <c r="G116" s="173"/>
      <c r="H116" s="173"/>
      <c r="I116" s="173"/>
      <c r="J116" s="173"/>
      <c r="K116" s="173"/>
      <c r="L116" s="173"/>
      <c r="M116" s="173"/>
      <c r="N116" s="173"/>
      <c r="O116" s="173"/>
      <c r="P116" s="174"/>
    </row>
    <row r="117" spans="1:16" ht="20.100000000000001" customHeight="1">
      <c r="A117" s="172"/>
      <c r="B117" s="173"/>
      <c r="C117" s="173"/>
      <c r="D117" s="173"/>
      <c r="E117" s="173"/>
      <c r="F117" s="173"/>
      <c r="G117" s="173"/>
      <c r="H117" s="173"/>
      <c r="I117" s="173"/>
      <c r="J117" s="173"/>
      <c r="K117" s="173"/>
      <c r="L117" s="173"/>
      <c r="M117" s="173"/>
      <c r="N117" s="173"/>
      <c r="O117" s="173"/>
      <c r="P117" s="174"/>
    </row>
    <row r="118" spans="1:16" ht="20.100000000000001" customHeight="1">
      <c r="A118" s="172"/>
      <c r="B118" s="173"/>
      <c r="C118" s="173"/>
      <c r="D118" s="173"/>
      <c r="E118" s="173"/>
      <c r="F118" s="173"/>
      <c r="G118" s="173"/>
      <c r="H118" s="173"/>
      <c r="I118" s="173"/>
      <c r="J118" s="173"/>
      <c r="K118" s="173"/>
      <c r="L118" s="173"/>
      <c r="M118" s="173"/>
      <c r="N118" s="173"/>
      <c r="O118" s="173"/>
      <c r="P118" s="174"/>
    </row>
    <row r="119" spans="1:16" ht="20.100000000000001" customHeight="1">
      <c r="A119" s="172"/>
      <c r="B119" s="173"/>
      <c r="C119" s="173"/>
      <c r="D119" s="173"/>
      <c r="E119" s="173"/>
      <c r="F119" s="173"/>
      <c r="G119" s="173"/>
      <c r="H119" s="173"/>
      <c r="I119" s="173"/>
      <c r="J119" s="173"/>
      <c r="K119" s="173"/>
      <c r="L119" s="173"/>
      <c r="M119" s="173"/>
      <c r="N119" s="173"/>
      <c r="O119" s="173"/>
      <c r="P119" s="174"/>
    </row>
    <row r="120" spans="1:16" ht="20.100000000000001" customHeight="1">
      <c r="A120" s="172"/>
      <c r="B120" s="173"/>
      <c r="C120" s="173"/>
      <c r="D120" s="173"/>
      <c r="E120" s="173"/>
      <c r="F120" s="173"/>
      <c r="G120" s="173"/>
      <c r="H120" s="173"/>
      <c r="I120" s="173"/>
      <c r="J120" s="173"/>
      <c r="K120" s="173"/>
      <c r="L120" s="173"/>
      <c r="M120" s="173"/>
      <c r="N120" s="173"/>
      <c r="O120" s="173"/>
      <c r="P120" s="174"/>
    </row>
    <row r="121" spans="1:16" ht="20.100000000000001" customHeight="1">
      <c r="A121" s="172"/>
      <c r="B121" s="173"/>
      <c r="C121" s="173"/>
      <c r="D121" s="173"/>
      <c r="E121" s="173"/>
      <c r="F121" s="173"/>
      <c r="G121" s="173"/>
      <c r="H121" s="173"/>
      <c r="I121" s="173"/>
      <c r="J121" s="173"/>
      <c r="K121" s="173"/>
      <c r="L121" s="173"/>
      <c r="M121" s="173"/>
      <c r="N121" s="173"/>
      <c r="O121" s="173"/>
      <c r="P121" s="174"/>
    </row>
    <row r="122" spans="1:16" ht="20.100000000000001" customHeight="1">
      <c r="A122" s="172"/>
      <c r="B122" s="173"/>
      <c r="C122" s="173"/>
      <c r="D122" s="173"/>
      <c r="E122" s="173"/>
      <c r="F122" s="173"/>
      <c r="G122" s="173"/>
      <c r="H122" s="173"/>
      <c r="I122" s="173"/>
      <c r="J122" s="173"/>
      <c r="K122" s="173"/>
      <c r="L122" s="173"/>
      <c r="M122" s="173"/>
      <c r="N122" s="173"/>
      <c r="O122" s="173"/>
      <c r="P122" s="174"/>
    </row>
    <row r="123" spans="1:16" ht="20.100000000000001" customHeight="1">
      <c r="A123" s="172"/>
      <c r="B123" s="173"/>
      <c r="C123" s="173"/>
      <c r="D123" s="173"/>
      <c r="E123" s="173"/>
      <c r="F123" s="173"/>
      <c r="G123" s="173"/>
      <c r="H123" s="173"/>
      <c r="I123" s="173"/>
      <c r="J123" s="173"/>
      <c r="K123" s="173"/>
      <c r="L123" s="173"/>
      <c r="M123" s="173"/>
      <c r="N123" s="173"/>
      <c r="O123" s="173"/>
      <c r="P123" s="174"/>
    </row>
    <row r="124" spans="1:16" ht="20.100000000000001" customHeight="1">
      <c r="A124" s="172"/>
      <c r="B124" s="173"/>
      <c r="C124" s="173"/>
      <c r="D124" s="173"/>
      <c r="E124" s="173"/>
      <c r="F124" s="173"/>
      <c r="G124" s="173"/>
      <c r="H124" s="173"/>
      <c r="I124" s="173"/>
      <c r="J124" s="173"/>
      <c r="K124" s="173"/>
      <c r="L124" s="173"/>
      <c r="M124" s="173"/>
      <c r="N124" s="173"/>
      <c r="O124" s="173"/>
      <c r="P124" s="174"/>
    </row>
    <row r="125" spans="1:16" ht="20.100000000000001" customHeight="1">
      <c r="A125" s="172"/>
      <c r="B125" s="173"/>
      <c r="C125" s="173"/>
      <c r="D125" s="173"/>
      <c r="E125" s="173"/>
      <c r="F125" s="173"/>
      <c r="G125" s="173"/>
      <c r="H125" s="173"/>
      <c r="I125" s="173"/>
      <c r="J125" s="173"/>
      <c r="K125" s="173"/>
      <c r="L125" s="173"/>
      <c r="M125" s="173"/>
      <c r="N125" s="173"/>
      <c r="O125" s="173"/>
      <c r="P125" s="174"/>
    </row>
    <row r="126" spans="1:16" ht="20.100000000000001" customHeight="1">
      <c r="A126" s="172"/>
      <c r="B126" s="173"/>
      <c r="C126" s="173"/>
      <c r="D126" s="173"/>
      <c r="E126" s="173"/>
      <c r="F126" s="173"/>
      <c r="G126" s="173"/>
      <c r="H126" s="173"/>
      <c r="I126" s="173"/>
      <c r="J126" s="173"/>
      <c r="K126" s="173"/>
      <c r="L126" s="173"/>
      <c r="M126" s="173"/>
      <c r="N126" s="173"/>
      <c r="O126" s="173"/>
      <c r="P126" s="174"/>
    </row>
    <row r="127" spans="1:16" ht="20.100000000000001" customHeight="1">
      <c r="A127" s="172"/>
      <c r="B127" s="173"/>
      <c r="C127" s="173"/>
      <c r="D127" s="173"/>
      <c r="E127" s="173"/>
      <c r="F127" s="173"/>
      <c r="G127" s="173"/>
      <c r="H127" s="173"/>
      <c r="I127" s="173"/>
      <c r="J127" s="173"/>
      <c r="K127" s="173"/>
      <c r="L127" s="173"/>
      <c r="M127" s="173"/>
      <c r="N127" s="173"/>
      <c r="O127" s="173"/>
      <c r="P127" s="174"/>
    </row>
    <row r="128" spans="1:16" ht="20.100000000000001" customHeight="1">
      <c r="A128" s="172"/>
      <c r="B128" s="173"/>
      <c r="C128" s="173"/>
      <c r="D128" s="173"/>
      <c r="E128" s="173"/>
      <c r="F128" s="173"/>
      <c r="G128" s="173"/>
      <c r="H128" s="173"/>
      <c r="I128" s="173"/>
      <c r="J128" s="173"/>
      <c r="K128" s="173"/>
      <c r="L128" s="173"/>
      <c r="M128" s="173"/>
      <c r="N128" s="173"/>
      <c r="O128" s="173"/>
      <c r="P128" s="174"/>
    </row>
    <row r="129" spans="1:16" ht="20.100000000000001" customHeight="1">
      <c r="A129" s="172"/>
      <c r="B129" s="173"/>
      <c r="C129" s="173"/>
      <c r="D129" s="173"/>
      <c r="E129" s="173"/>
      <c r="F129" s="173"/>
      <c r="G129" s="173"/>
      <c r="H129" s="173"/>
      <c r="I129" s="173"/>
      <c r="J129" s="173"/>
      <c r="K129" s="173"/>
      <c r="L129" s="173"/>
      <c r="M129" s="173"/>
      <c r="N129" s="173"/>
      <c r="O129" s="173"/>
      <c r="P129" s="174"/>
    </row>
    <row r="130" spans="1:16" ht="20.100000000000001" customHeight="1">
      <c r="A130" s="175"/>
      <c r="B130" s="176"/>
      <c r="C130" s="176"/>
      <c r="D130" s="176"/>
      <c r="E130" s="176"/>
      <c r="F130" s="176"/>
      <c r="G130" s="176"/>
      <c r="H130" s="176"/>
      <c r="I130" s="176"/>
      <c r="J130" s="176"/>
      <c r="K130" s="176"/>
      <c r="L130" s="176"/>
      <c r="M130" s="176"/>
      <c r="N130" s="176"/>
      <c r="O130" s="176"/>
      <c r="P130" s="177"/>
    </row>
    <row r="131" spans="1:16" ht="20.100000000000001" customHeight="1">
      <c r="A131" s="55" t="s">
        <v>85</v>
      </c>
      <c r="B131" s="55"/>
      <c r="C131" s="55"/>
      <c r="D131" s="55"/>
      <c r="E131" s="55"/>
      <c r="F131" s="55"/>
      <c r="G131" s="55"/>
      <c r="H131" s="55"/>
      <c r="I131" s="55"/>
      <c r="J131" s="55"/>
      <c r="K131" s="55"/>
      <c r="L131" s="55"/>
      <c r="M131" s="55"/>
      <c r="N131" s="55"/>
      <c r="O131" s="55"/>
      <c r="P131" s="55" t="s">
        <v>87</v>
      </c>
    </row>
    <row r="132" spans="1:16" ht="20.100000000000001" customHeight="1">
      <c r="A132" s="178"/>
      <c r="B132" s="170"/>
      <c r="C132" s="170"/>
      <c r="D132" s="170"/>
      <c r="E132" s="170"/>
      <c r="F132" s="170"/>
      <c r="G132" s="170"/>
      <c r="H132" s="170"/>
      <c r="I132" s="170"/>
      <c r="J132" s="170"/>
      <c r="K132" s="170"/>
      <c r="L132" s="170"/>
      <c r="M132" s="170"/>
      <c r="N132" s="170"/>
      <c r="O132" s="170"/>
      <c r="P132" s="171"/>
    </row>
    <row r="133" spans="1:16" ht="20.100000000000001" customHeight="1">
      <c r="A133" s="172"/>
      <c r="B133" s="173"/>
      <c r="C133" s="173"/>
      <c r="D133" s="173"/>
      <c r="E133" s="173"/>
      <c r="F133" s="173"/>
      <c r="G133" s="173"/>
      <c r="H133" s="173"/>
      <c r="I133" s="173"/>
      <c r="J133" s="173"/>
      <c r="K133" s="173"/>
      <c r="L133" s="173"/>
      <c r="M133" s="173"/>
      <c r="N133" s="173"/>
      <c r="O133" s="173"/>
      <c r="P133" s="174"/>
    </row>
    <row r="134" spans="1:16" ht="20.100000000000001" customHeight="1">
      <c r="A134" s="172"/>
      <c r="B134" s="173"/>
      <c r="C134" s="173"/>
      <c r="D134" s="173"/>
      <c r="E134" s="173"/>
      <c r="F134" s="173"/>
      <c r="G134" s="173"/>
      <c r="H134" s="173"/>
      <c r="I134" s="173"/>
      <c r="J134" s="173"/>
      <c r="K134" s="173"/>
      <c r="L134" s="173"/>
      <c r="M134" s="173"/>
      <c r="N134" s="173"/>
      <c r="O134" s="173"/>
      <c r="P134" s="174"/>
    </row>
    <row r="135" spans="1:16" ht="20.100000000000001" customHeight="1">
      <c r="A135" s="172"/>
      <c r="B135" s="173"/>
      <c r="C135" s="173"/>
      <c r="D135" s="173"/>
      <c r="E135" s="173"/>
      <c r="F135" s="173"/>
      <c r="G135" s="173"/>
      <c r="H135" s="173"/>
      <c r="I135" s="173"/>
      <c r="J135" s="173"/>
      <c r="K135" s="173"/>
      <c r="L135" s="173"/>
      <c r="M135" s="173"/>
      <c r="N135" s="173"/>
      <c r="O135" s="173"/>
      <c r="P135" s="174"/>
    </row>
    <row r="136" spans="1:16" ht="20.100000000000001" customHeight="1">
      <c r="A136" s="172"/>
      <c r="B136" s="173"/>
      <c r="C136" s="173"/>
      <c r="D136" s="173"/>
      <c r="E136" s="173"/>
      <c r="F136" s="173"/>
      <c r="G136" s="173"/>
      <c r="H136" s="173"/>
      <c r="I136" s="173"/>
      <c r="J136" s="173"/>
      <c r="K136" s="173"/>
      <c r="L136" s="173"/>
      <c r="M136" s="173"/>
      <c r="N136" s="173"/>
      <c r="O136" s="173"/>
      <c r="P136" s="174"/>
    </row>
    <row r="137" spans="1:16" ht="20.100000000000001" customHeight="1">
      <c r="A137" s="172"/>
      <c r="B137" s="173"/>
      <c r="C137" s="173"/>
      <c r="D137" s="173"/>
      <c r="E137" s="173"/>
      <c r="F137" s="173"/>
      <c r="G137" s="173"/>
      <c r="H137" s="173"/>
      <c r="I137" s="173"/>
      <c r="J137" s="173"/>
      <c r="K137" s="173"/>
      <c r="L137" s="173"/>
      <c r="M137" s="173"/>
      <c r="N137" s="173"/>
      <c r="O137" s="173"/>
      <c r="P137" s="174"/>
    </row>
    <row r="138" spans="1:16" ht="20.100000000000001" customHeight="1">
      <c r="A138" s="172"/>
      <c r="B138" s="173"/>
      <c r="C138" s="173"/>
      <c r="D138" s="173"/>
      <c r="E138" s="173"/>
      <c r="F138" s="173"/>
      <c r="G138" s="173"/>
      <c r="H138" s="173"/>
      <c r="I138" s="173"/>
      <c r="J138" s="173"/>
      <c r="K138" s="173"/>
      <c r="L138" s="173"/>
      <c r="M138" s="173"/>
      <c r="N138" s="173"/>
      <c r="O138" s="173"/>
      <c r="P138" s="174"/>
    </row>
    <row r="139" spans="1:16" ht="20.100000000000001" customHeight="1">
      <c r="A139" s="172"/>
      <c r="B139" s="173"/>
      <c r="C139" s="173"/>
      <c r="D139" s="173"/>
      <c r="E139" s="173"/>
      <c r="F139" s="173"/>
      <c r="G139" s="173"/>
      <c r="H139" s="173"/>
      <c r="I139" s="173"/>
      <c r="J139" s="173"/>
      <c r="K139" s="173"/>
      <c r="L139" s="173"/>
      <c r="M139" s="173"/>
      <c r="N139" s="173"/>
      <c r="O139" s="173"/>
      <c r="P139" s="174"/>
    </row>
    <row r="140" spans="1:16" ht="20.100000000000001" customHeight="1">
      <c r="A140" s="172"/>
      <c r="B140" s="173"/>
      <c r="C140" s="173"/>
      <c r="D140" s="173"/>
      <c r="E140" s="173"/>
      <c r="F140" s="173"/>
      <c r="G140" s="173"/>
      <c r="H140" s="173"/>
      <c r="I140" s="173"/>
      <c r="J140" s="173"/>
      <c r="K140" s="173"/>
      <c r="L140" s="173"/>
      <c r="M140" s="173"/>
      <c r="N140" s="173"/>
      <c r="O140" s="173"/>
      <c r="P140" s="174"/>
    </row>
    <row r="141" spans="1:16" ht="20.100000000000001" customHeight="1">
      <c r="A141" s="172"/>
      <c r="B141" s="173"/>
      <c r="C141" s="173"/>
      <c r="D141" s="173"/>
      <c r="E141" s="173"/>
      <c r="F141" s="173"/>
      <c r="G141" s="173"/>
      <c r="H141" s="173"/>
      <c r="I141" s="173"/>
      <c r="J141" s="173"/>
      <c r="K141" s="173"/>
      <c r="L141" s="173"/>
      <c r="M141" s="173"/>
      <c r="N141" s="173"/>
      <c r="O141" s="173"/>
      <c r="P141" s="174"/>
    </row>
    <row r="142" spans="1:16" ht="20.100000000000001" customHeight="1">
      <c r="A142" s="172"/>
      <c r="B142" s="173"/>
      <c r="C142" s="173"/>
      <c r="D142" s="173"/>
      <c r="E142" s="173"/>
      <c r="F142" s="173"/>
      <c r="G142" s="173"/>
      <c r="H142" s="173"/>
      <c r="I142" s="173"/>
      <c r="J142" s="173"/>
      <c r="K142" s="173"/>
      <c r="L142" s="173"/>
      <c r="M142" s="173"/>
      <c r="N142" s="173"/>
      <c r="O142" s="173"/>
      <c r="P142" s="174"/>
    </row>
    <row r="143" spans="1:16" ht="20.100000000000001" customHeight="1">
      <c r="A143" s="172"/>
      <c r="B143" s="173"/>
      <c r="C143" s="173"/>
      <c r="D143" s="173"/>
      <c r="E143" s="173"/>
      <c r="F143" s="173"/>
      <c r="G143" s="173"/>
      <c r="H143" s="173"/>
      <c r="I143" s="173"/>
      <c r="J143" s="173"/>
      <c r="K143" s="173"/>
      <c r="L143" s="173"/>
      <c r="M143" s="173"/>
      <c r="N143" s="173"/>
      <c r="O143" s="173"/>
      <c r="P143" s="174"/>
    </row>
    <row r="144" spans="1:16" ht="20.100000000000001" customHeight="1">
      <c r="A144" s="172"/>
      <c r="B144" s="173"/>
      <c r="C144" s="173"/>
      <c r="D144" s="173"/>
      <c r="E144" s="173"/>
      <c r="F144" s="173"/>
      <c r="G144" s="173"/>
      <c r="H144" s="173"/>
      <c r="I144" s="173"/>
      <c r="J144" s="173"/>
      <c r="K144" s="173"/>
      <c r="L144" s="173"/>
      <c r="M144" s="173"/>
      <c r="N144" s="173"/>
      <c r="O144" s="173"/>
      <c r="P144" s="174"/>
    </row>
    <row r="145" spans="1:16" ht="20.100000000000001" customHeight="1">
      <c r="A145" s="172"/>
      <c r="B145" s="173"/>
      <c r="C145" s="173"/>
      <c r="D145" s="173"/>
      <c r="E145" s="173"/>
      <c r="F145" s="173"/>
      <c r="G145" s="173"/>
      <c r="H145" s="173"/>
      <c r="I145" s="173"/>
      <c r="J145" s="173"/>
      <c r="K145" s="173"/>
      <c r="L145" s="173"/>
      <c r="M145" s="173"/>
      <c r="N145" s="173"/>
      <c r="O145" s="173"/>
      <c r="P145" s="174"/>
    </row>
    <row r="146" spans="1:16" ht="20.100000000000001" customHeight="1">
      <c r="A146" s="172"/>
      <c r="B146" s="173"/>
      <c r="C146" s="173"/>
      <c r="D146" s="173"/>
      <c r="E146" s="173"/>
      <c r="F146" s="173"/>
      <c r="G146" s="173"/>
      <c r="H146" s="173"/>
      <c r="I146" s="173"/>
      <c r="J146" s="173"/>
      <c r="K146" s="173"/>
      <c r="L146" s="173"/>
      <c r="M146" s="173"/>
      <c r="N146" s="173"/>
      <c r="O146" s="173"/>
      <c r="P146" s="174"/>
    </row>
    <row r="147" spans="1:16" ht="20.100000000000001" customHeight="1">
      <c r="A147" s="172"/>
      <c r="B147" s="173"/>
      <c r="C147" s="173"/>
      <c r="D147" s="173"/>
      <c r="E147" s="173"/>
      <c r="F147" s="173"/>
      <c r="G147" s="173"/>
      <c r="H147" s="173"/>
      <c r="I147" s="173"/>
      <c r="J147" s="173"/>
      <c r="K147" s="173"/>
      <c r="L147" s="173"/>
      <c r="M147" s="173"/>
      <c r="N147" s="173"/>
      <c r="O147" s="173"/>
      <c r="P147" s="174"/>
    </row>
    <row r="148" spans="1:16" ht="20.100000000000001" customHeight="1">
      <c r="A148" s="172"/>
      <c r="B148" s="173"/>
      <c r="C148" s="173"/>
      <c r="D148" s="173"/>
      <c r="E148" s="173"/>
      <c r="F148" s="173"/>
      <c r="G148" s="173"/>
      <c r="H148" s="173"/>
      <c r="I148" s="173"/>
      <c r="J148" s="173"/>
      <c r="K148" s="173"/>
      <c r="L148" s="173"/>
      <c r="M148" s="173"/>
      <c r="N148" s="173"/>
      <c r="O148" s="173"/>
      <c r="P148" s="174"/>
    </row>
    <row r="149" spans="1:16" ht="20.100000000000001" customHeight="1">
      <c r="A149" s="172"/>
      <c r="B149" s="173"/>
      <c r="C149" s="173"/>
      <c r="D149" s="173"/>
      <c r="E149" s="173"/>
      <c r="F149" s="173"/>
      <c r="G149" s="173"/>
      <c r="H149" s="173"/>
      <c r="I149" s="173"/>
      <c r="J149" s="173"/>
      <c r="K149" s="173"/>
      <c r="L149" s="173"/>
      <c r="M149" s="173"/>
      <c r="N149" s="173"/>
      <c r="O149" s="173"/>
      <c r="P149" s="174"/>
    </row>
    <row r="150" spans="1:16" ht="20.100000000000001" customHeight="1">
      <c r="A150" s="172"/>
      <c r="B150" s="173"/>
      <c r="C150" s="173"/>
      <c r="D150" s="173"/>
      <c r="E150" s="173"/>
      <c r="F150" s="173"/>
      <c r="G150" s="173"/>
      <c r="H150" s="173"/>
      <c r="I150" s="173"/>
      <c r="J150" s="173"/>
      <c r="K150" s="173"/>
      <c r="L150" s="173"/>
      <c r="M150" s="173"/>
      <c r="N150" s="173"/>
      <c r="O150" s="173"/>
      <c r="P150" s="174"/>
    </row>
    <row r="151" spans="1:16" ht="20.100000000000001" customHeight="1">
      <c r="A151" s="172"/>
      <c r="B151" s="173"/>
      <c r="C151" s="173"/>
      <c r="D151" s="173"/>
      <c r="E151" s="173"/>
      <c r="F151" s="173"/>
      <c r="G151" s="173"/>
      <c r="H151" s="173"/>
      <c r="I151" s="173"/>
      <c r="J151" s="173"/>
      <c r="K151" s="173"/>
      <c r="L151" s="173"/>
      <c r="M151" s="173"/>
      <c r="N151" s="173"/>
      <c r="O151" s="173"/>
      <c r="P151" s="174"/>
    </row>
    <row r="152" spans="1:16" ht="20.100000000000001" customHeight="1">
      <c r="A152" s="172"/>
      <c r="B152" s="173"/>
      <c r="C152" s="173"/>
      <c r="D152" s="173"/>
      <c r="E152" s="173"/>
      <c r="F152" s="173"/>
      <c r="G152" s="173"/>
      <c r="H152" s="173"/>
      <c r="I152" s="173"/>
      <c r="J152" s="173"/>
      <c r="K152" s="173"/>
      <c r="L152" s="173"/>
      <c r="M152" s="173"/>
      <c r="N152" s="173"/>
      <c r="O152" s="173"/>
      <c r="P152" s="174"/>
    </row>
    <row r="153" spans="1:16" ht="20.100000000000001" customHeight="1">
      <c r="A153" s="172"/>
      <c r="B153" s="173"/>
      <c r="C153" s="173"/>
      <c r="D153" s="173"/>
      <c r="E153" s="173"/>
      <c r="F153" s="173"/>
      <c r="G153" s="173"/>
      <c r="H153" s="173"/>
      <c r="I153" s="173"/>
      <c r="J153" s="173"/>
      <c r="K153" s="173"/>
      <c r="L153" s="173"/>
      <c r="M153" s="173"/>
      <c r="N153" s="173"/>
      <c r="O153" s="173"/>
      <c r="P153" s="174"/>
    </row>
    <row r="154" spans="1:16" ht="20.100000000000001" customHeight="1">
      <c r="A154" s="172"/>
      <c r="B154" s="173"/>
      <c r="C154" s="173"/>
      <c r="D154" s="173"/>
      <c r="E154" s="173"/>
      <c r="F154" s="173"/>
      <c r="G154" s="173"/>
      <c r="H154" s="173"/>
      <c r="I154" s="173"/>
      <c r="J154" s="173"/>
      <c r="K154" s="173"/>
      <c r="L154" s="173"/>
      <c r="M154" s="173"/>
      <c r="N154" s="173"/>
      <c r="O154" s="173"/>
      <c r="P154" s="174"/>
    </row>
    <row r="155" spans="1:16" ht="20.100000000000001" customHeight="1">
      <c r="A155" s="172"/>
      <c r="B155" s="173"/>
      <c r="C155" s="173"/>
      <c r="D155" s="173"/>
      <c r="E155" s="173"/>
      <c r="F155" s="173"/>
      <c r="G155" s="173"/>
      <c r="H155" s="173"/>
      <c r="I155" s="173"/>
      <c r="J155" s="173"/>
      <c r="K155" s="173"/>
      <c r="L155" s="173"/>
      <c r="M155" s="173"/>
      <c r="N155" s="173"/>
      <c r="O155" s="173"/>
      <c r="P155" s="174"/>
    </row>
    <row r="156" spans="1:16" ht="20.100000000000001" customHeight="1">
      <c r="A156" s="172"/>
      <c r="B156" s="173"/>
      <c r="C156" s="173"/>
      <c r="D156" s="173"/>
      <c r="E156" s="173"/>
      <c r="F156" s="173"/>
      <c r="G156" s="173"/>
      <c r="H156" s="173"/>
      <c r="I156" s="173"/>
      <c r="J156" s="173"/>
      <c r="K156" s="173"/>
      <c r="L156" s="173"/>
      <c r="M156" s="173"/>
      <c r="N156" s="173"/>
      <c r="O156" s="173"/>
      <c r="P156" s="174"/>
    </row>
    <row r="157" spans="1:16" ht="20.100000000000001" customHeight="1">
      <c r="A157" s="172"/>
      <c r="B157" s="173"/>
      <c r="C157" s="173"/>
      <c r="D157" s="173"/>
      <c r="E157" s="173"/>
      <c r="F157" s="173"/>
      <c r="G157" s="173"/>
      <c r="H157" s="173"/>
      <c r="I157" s="173"/>
      <c r="J157" s="173"/>
      <c r="K157" s="173"/>
      <c r="L157" s="173"/>
      <c r="M157" s="173"/>
      <c r="N157" s="173"/>
      <c r="O157" s="173"/>
      <c r="P157" s="174"/>
    </row>
    <row r="158" spans="1:16" ht="20.100000000000001" customHeight="1">
      <c r="A158" s="172"/>
      <c r="B158" s="173"/>
      <c r="C158" s="173"/>
      <c r="D158" s="173"/>
      <c r="E158" s="173"/>
      <c r="F158" s="173"/>
      <c r="G158" s="173"/>
      <c r="H158" s="173"/>
      <c r="I158" s="173"/>
      <c r="J158" s="173"/>
      <c r="K158" s="173"/>
      <c r="L158" s="173"/>
      <c r="M158" s="173"/>
      <c r="N158" s="173"/>
      <c r="O158" s="173"/>
      <c r="P158" s="174"/>
    </row>
    <row r="159" spans="1:16" ht="20.100000000000001" customHeight="1">
      <c r="A159" s="172"/>
      <c r="B159" s="173"/>
      <c r="C159" s="173"/>
      <c r="D159" s="173"/>
      <c r="E159" s="173"/>
      <c r="F159" s="173"/>
      <c r="G159" s="173"/>
      <c r="H159" s="173"/>
      <c r="I159" s="173"/>
      <c r="J159" s="173"/>
      <c r="K159" s="173"/>
      <c r="L159" s="173"/>
      <c r="M159" s="173"/>
      <c r="N159" s="173"/>
      <c r="O159" s="173"/>
      <c r="P159" s="174"/>
    </row>
    <row r="160" spans="1:16" ht="20.100000000000001" customHeight="1">
      <c r="A160" s="172"/>
      <c r="B160" s="173"/>
      <c r="C160" s="173"/>
      <c r="D160" s="173"/>
      <c r="E160" s="173"/>
      <c r="F160" s="173"/>
      <c r="G160" s="173"/>
      <c r="H160" s="173"/>
      <c r="I160" s="173"/>
      <c r="J160" s="173"/>
      <c r="K160" s="173"/>
      <c r="L160" s="173"/>
      <c r="M160" s="173"/>
      <c r="N160" s="173"/>
      <c r="O160" s="173"/>
      <c r="P160" s="174"/>
    </row>
    <row r="161" spans="1:16" ht="20.100000000000001" customHeight="1">
      <c r="A161" s="172"/>
      <c r="B161" s="173"/>
      <c r="C161" s="173"/>
      <c r="D161" s="173"/>
      <c r="E161" s="173"/>
      <c r="F161" s="173"/>
      <c r="G161" s="173"/>
      <c r="H161" s="173"/>
      <c r="I161" s="173"/>
      <c r="J161" s="173"/>
      <c r="K161" s="173"/>
      <c r="L161" s="173"/>
      <c r="M161" s="173"/>
      <c r="N161" s="173"/>
      <c r="O161" s="173"/>
      <c r="P161" s="174"/>
    </row>
    <row r="162" spans="1:16" ht="20.100000000000001" customHeight="1">
      <c r="A162" s="172"/>
      <c r="B162" s="173"/>
      <c r="C162" s="173"/>
      <c r="D162" s="173"/>
      <c r="E162" s="173"/>
      <c r="F162" s="173"/>
      <c r="G162" s="173"/>
      <c r="H162" s="173"/>
      <c r="I162" s="173"/>
      <c r="J162" s="173"/>
      <c r="K162" s="173"/>
      <c r="L162" s="173"/>
      <c r="M162" s="173"/>
      <c r="N162" s="173"/>
      <c r="O162" s="173"/>
      <c r="P162" s="174"/>
    </row>
    <row r="163" spans="1:16" ht="20.100000000000001" customHeight="1">
      <c r="A163" s="172"/>
      <c r="B163" s="173"/>
      <c r="C163" s="173"/>
      <c r="D163" s="173"/>
      <c r="E163" s="173"/>
      <c r="F163" s="173"/>
      <c r="G163" s="173"/>
      <c r="H163" s="173"/>
      <c r="I163" s="173"/>
      <c r="J163" s="173"/>
      <c r="K163" s="173"/>
      <c r="L163" s="173"/>
      <c r="M163" s="173"/>
      <c r="N163" s="173"/>
      <c r="O163" s="173"/>
      <c r="P163" s="174"/>
    </row>
    <row r="164" spans="1:16" ht="20.100000000000001" customHeight="1">
      <c r="A164" s="172"/>
      <c r="B164" s="173"/>
      <c r="C164" s="173"/>
      <c r="D164" s="173"/>
      <c r="E164" s="173"/>
      <c r="F164" s="173"/>
      <c r="G164" s="173"/>
      <c r="H164" s="173"/>
      <c r="I164" s="173"/>
      <c r="J164" s="173"/>
      <c r="K164" s="173"/>
      <c r="L164" s="173"/>
      <c r="M164" s="173"/>
      <c r="N164" s="173"/>
      <c r="O164" s="173"/>
      <c r="P164" s="174"/>
    </row>
    <row r="165" spans="1:16" ht="20.100000000000001" customHeight="1">
      <c r="A165" s="172"/>
      <c r="B165" s="173"/>
      <c r="C165" s="173"/>
      <c r="D165" s="173"/>
      <c r="E165" s="173"/>
      <c r="F165" s="173"/>
      <c r="G165" s="173"/>
      <c r="H165" s="173"/>
      <c r="I165" s="173"/>
      <c r="J165" s="173"/>
      <c r="K165" s="173"/>
      <c r="L165" s="173"/>
      <c r="M165" s="173"/>
      <c r="N165" s="173"/>
      <c r="O165" s="173"/>
      <c r="P165" s="174"/>
    </row>
    <row r="166" spans="1:16" ht="20.100000000000001" customHeight="1">
      <c r="A166" s="172"/>
      <c r="B166" s="173"/>
      <c r="C166" s="173"/>
      <c r="D166" s="173"/>
      <c r="E166" s="173"/>
      <c r="F166" s="173"/>
      <c r="G166" s="173"/>
      <c r="H166" s="173"/>
      <c r="I166" s="173"/>
      <c r="J166" s="173"/>
      <c r="K166" s="173"/>
      <c r="L166" s="173"/>
      <c r="M166" s="173"/>
      <c r="N166" s="173"/>
      <c r="O166" s="173"/>
      <c r="P166" s="174"/>
    </row>
    <row r="167" spans="1:16" ht="20.100000000000001" customHeight="1">
      <c r="A167" s="172"/>
      <c r="B167" s="173"/>
      <c r="C167" s="173"/>
      <c r="D167" s="173"/>
      <c r="E167" s="173"/>
      <c r="F167" s="173"/>
      <c r="G167" s="173"/>
      <c r="H167" s="173"/>
      <c r="I167" s="173"/>
      <c r="J167" s="173"/>
      <c r="K167" s="173"/>
      <c r="L167" s="173"/>
      <c r="M167" s="173"/>
      <c r="N167" s="173"/>
      <c r="O167" s="173"/>
      <c r="P167" s="174"/>
    </row>
    <row r="168" spans="1:16" ht="20.100000000000001" customHeight="1">
      <c r="A168" s="172"/>
      <c r="B168" s="173"/>
      <c r="C168" s="173"/>
      <c r="D168" s="173"/>
      <c r="E168" s="173"/>
      <c r="F168" s="173"/>
      <c r="G168" s="173"/>
      <c r="H168" s="173"/>
      <c r="I168" s="173"/>
      <c r="J168" s="173"/>
      <c r="K168" s="173"/>
      <c r="L168" s="173"/>
      <c r="M168" s="173"/>
      <c r="N168" s="173"/>
      <c r="O168" s="173"/>
      <c r="P168" s="174"/>
    </row>
    <row r="169" spans="1:16" ht="20.100000000000001" customHeight="1">
      <c r="A169" s="172"/>
      <c r="B169" s="173"/>
      <c r="C169" s="173"/>
      <c r="D169" s="173"/>
      <c r="E169" s="173"/>
      <c r="F169" s="173"/>
      <c r="G169" s="173"/>
      <c r="H169" s="173"/>
      <c r="I169" s="173"/>
      <c r="J169" s="173"/>
      <c r="K169" s="173"/>
      <c r="L169" s="173"/>
      <c r="M169" s="173"/>
      <c r="N169" s="173"/>
      <c r="O169" s="173"/>
      <c r="P169" s="174"/>
    </row>
    <row r="170" spans="1:16" ht="20.100000000000001" customHeight="1">
      <c r="A170" s="172"/>
      <c r="B170" s="173"/>
      <c r="C170" s="173"/>
      <c r="D170" s="173"/>
      <c r="E170" s="173"/>
      <c r="F170" s="173"/>
      <c r="G170" s="173"/>
      <c r="H170" s="173"/>
      <c r="I170" s="173"/>
      <c r="J170" s="173"/>
      <c r="K170" s="173"/>
      <c r="L170" s="173"/>
      <c r="M170" s="173"/>
      <c r="N170" s="173"/>
      <c r="O170" s="173"/>
      <c r="P170" s="174"/>
    </row>
    <row r="171" spans="1:16" ht="20.100000000000001" customHeight="1">
      <c r="A171" s="172"/>
      <c r="B171" s="173"/>
      <c r="C171" s="173"/>
      <c r="D171" s="173"/>
      <c r="E171" s="173"/>
      <c r="F171" s="173"/>
      <c r="G171" s="173"/>
      <c r="H171" s="173"/>
      <c r="I171" s="173"/>
      <c r="J171" s="173"/>
      <c r="K171" s="173"/>
      <c r="L171" s="173"/>
      <c r="M171" s="173"/>
      <c r="N171" s="173"/>
      <c r="O171" s="173"/>
      <c r="P171" s="174"/>
    </row>
    <row r="172" spans="1:16" ht="20.100000000000001" customHeight="1">
      <c r="A172" s="175"/>
      <c r="B172" s="176"/>
      <c r="C172" s="176"/>
      <c r="D172" s="176"/>
      <c r="E172" s="176"/>
      <c r="F172" s="176"/>
      <c r="G172" s="176"/>
      <c r="H172" s="176"/>
      <c r="I172" s="176"/>
      <c r="J172" s="176"/>
      <c r="K172" s="176"/>
      <c r="L172" s="176"/>
      <c r="M172" s="176"/>
      <c r="N172" s="176"/>
      <c r="O172" s="176"/>
      <c r="P172" s="177"/>
    </row>
  </sheetData>
  <sheetProtection algorithmName="SHA-512" hashValue="RgJqvNNwF6QT1AYLsVdIwj1qg58RlW3AuWNVF0GfnHkb9cqK/hGBtWo5WR0BBTLZ0hoYmK0rILothfxh7tn9mw==" saltValue="goc1bmuEGvIxFXjdP//HMA==" spinCount="100000" sheet="1" objects="1" scenarios="1"/>
  <mergeCells count="137">
    <mergeCell ref="M1:P1"/>
    <mergeCell ref="A2:B2"/>
    <mergeCell ref="N2:O2"/>
    <mergeCell ref="A3:P3"/>
    <mergeCell ref="K7:P7"/>
    <mergeCell ref="K8:P8"/>
    <mergeCell ref="W20:Y20"/>
    <mergeCell ref="Z20:AB20"/>
    <mergeCell ref="K9:N9"/>
    <mergeCell ref="K10:P10"/>
    <mergeCell ref="K11:P11"/>
    <mergeCell ref="A12:E12"/>
    <mergeCell ref="A13:P15"/>
    <mergeCell ref="A16:C16"/>
    <mergeCell ref="D16:P17"/>
    <mergeCell ref="A17:C17"/>
    <mergeCell ref="A21:C21"/>
    <mergeCell ref="D21:E21"/>
    <mergeCell ref="I21:J21"/>
    <mergeCell ref="A22:C22"/>
    <mergeCell ref="E22:F22"/>
    <mergeCell ref="G22:P22"/>
    <mergeCell ref="A18:C18"/>
    <mergeCell ref="D18:P18"/>
    <mergeCell ref="A19:C20"/>
    <mergeCell ref="D19:P20"/>
    <mergeCell ref="E25:H25"/>
    <mergeCell ref="I25:J25"/>
    <mergeCell ref="L25:M25"/>
    <mergeCell ref="N25:O25"/>
    <mergeCell ref="E26:H26"/>
    <mergeCell ref="I26:J26"/>
    <mergeCell ref="L26:M26"/>
    <mergeCell ref="N26:O26"/>
    <mergeCell ref="A23:C23"/>
    <mergeCell ref="D23:H23"/>
    <mergeCell ref="I23:M23"/>
    <mergeCell ref="N23:P23"/>
    <mergeCell ref="A24:C29"/>
    <mergeCell ref="D24:D27"/>
    <mergeCell ref="E24:H24"/>
    <mergeCell ref="I24:J24"/>
    <mergeCell ref="L24:M24"/>
    <mergeCell ref="N24:O24"/>
    <mergeCell ref="Y29:AC29"/>
    <mergeCell ref="A30:C30"/>
    <mergeCell ref="N30:O30"/>
    <mergeCell ref="E27:H27"/>
    <mergeCell ref="I27:J27"/>
    <mergeCell ref="L27:M27"/>
    <mergeCell ref="N27:O27"/>
    <mergeCell ref="D28:H28"/>
    <mergeCell ref="I28:J28"/>
    <mergeCell ref="L28:M28"/>
    <mergeCell ref="N28:O28"/>
    <mergeCell ref="A31:C31"/>
    <mergeCell ref="O31:P31"/>
    <mergeCell ref="A32:C32"/>
    <mergeCell ref="D32:F32"/>
    <mergeCell ref="J32:K32"/>
    <mergeCell ref="A33:C33"/>
    <mergeCell ref="D29:H29"/>
    <mergeCell ref="I29:J29"/>
    <mergeCell ref="L29:M29"/>
    <mergeCell ref="N29:O29"/>
    <mergeCell ref="D41:E41"/>
    <mergeCell ref="F41:P41"/>
    <mergeCell ref="D42:E42"/>
    <mergeCell ref="F42:P42"/>
    <mergeCell ref="A43:C43"/>
    <mergeCell ref="A44:C44"/>
    <mergeCell ref="A34:C34"/>
    <mergeCell ref="F34:P34"/>
    <mergeCell ref="A35:C35"/>
    <mergeCell ref="A36:C36"/>
    <mergeCell ref="A37:C37"/>
    <mergeCell ref="D37:P40"/>
    <mergeCell ref="A38:C39"/>
    <mergeCell ref="A40:C40"/>
    <mergeCell ref="A48:C48"/>
    <mergeCell ref="A49:C49"/>
    <mergeCell ref="A50:C50"/>
    <mergeCell ref="F50:O50"/>
    <mergeCell ref="A51:C51"/>
    <mergeCell ref="A52:C52"/>
    <mergeCell ref="A45:C45"/>
    <mergeCell ref="G45:O45"/>
    <mergeCell ref="A46:C46"/>
    <mergeCell ref="L46:O46"/>
    <mergeCell ref="A47:C47"/>
    <mergeCell ref="G47:P47"/>
    <mergeCell ref="A58:C58"/>
    <mergeCell ref="F58:G58"/>
    <mergeCell ref="A59:C59"/>
    <mergeCell ref="K59:P59"/>
    <mergeCell ref="A60:C60"/>
    <mergeCell ref="D60:P64"/>
    <mergeCell ref="A61:C63"/>
    <mergeCell ref="A64:C64"/>
    <mergeCell ref="A53:C53"/>
    <mergeCell ref="F53:O53"/>
    <mergeCell ref="A54:C54"/>
    <mergeCell ref="A55:C55"/>
    <mergeCell ref="A56:C56"/>
    <mergeCell ref="A57:C57"/>
    <mergeCell ref="D57:P57"/>
    <mergeCell ref="A73:C74"/>
    <mergeCell ref="A75:C75"/>
    <mergeCell ref="A76:C76"/>
    <mergeCell ref="A77:C78"/>
    <mergeCell ref="J77:O77"/>
    <mergeCell ref="E78:L78"/>
    <mergeCell ref="M78:P78"/>
    <mergeCell ref="A65:C68"/>
    <mergeCell ref="D66:P68"/>
    <mergeCell ref="A69:C70"/>
    <mergeCell ref="D69:P70"/>
    <mergeCell ref="A71:C71"/>
    <mergeCell ref="A72:C72"/>
    <mergeCell ref="A79:C80"/>
    <mergeCell ref="J79:O79"/>
    <mergeCell ref="E80:L80"/>
    <mergeCell ref="M80:P80"/>
    <mergeCell ref="A81:C81"/>
    <mergeCell ref="D81:E81"/>
    <mergeCell ref="F81:J81"/>
    <mergeCell ref="K81:L81"/>
    <mergeCell ref="M81:P81"/>
    <mergeCell ref="A90:P130"/>
    <mergeCell ref="A132:P172"/>
    <mergeCell ref="A82:C82"/>
    <mergeCell ref="D82:E82"/>
    <mergeCell ref="F82:P82"/>
    <mergeCell ref="A83:C83"/>
    <mergeCell ref="E83:N83"/>
    <mergeCell ref="A84:C85"/>
    <mergeCell ref="D84:P85"/>
  </mergeCells>
  <phoneticPr fontId="3"/>
  <conditionalFormatting sqref="D19">
    <cfRule type="expression" dxfId="26" priority="5">
      <formula>$R$18&gt;40</formula>
    </cfRule>
  </conditionalFormatting>
  <conditionalFormatting sqref="D16:P17 D18:D19">
    <cfRule type="expression" dxfId="25" priority="7">
      <formula>$R$16&gt;36</formula>
    </cfRule>
  </conditionalFormatting>
  <conditionalFormatting sqref="E78">
    <cfRule type="expression" dxfId="24" priority="14">
      <formula>$T$84="Err"</formula>
    </cfRule>
  </conditionalFormatting>
  <conditionalFormatting sqref="E80">
    <cfRule type="expression" dxfId="23" priority="13">
      <formula>$T$87="Err"</formula>
    </cfRule>
  </conditionalFormatting>
  <conditionalFormatting sqref="F58:G58">
    <cfRule type="expression" dxfId="22" priority="17">
      <formula>$T$63="Err"</formula>
    </cfRule>
  </conditionalFormatting>
  <conditionalFormatting sqref="F50:O50">
    <cfRule type="expression" dxfId="21" priority="2">
      <formula>$T$49="Err"</formula>
    </cfRule>
  </conditionalFormatting>
  <conditionalFormatting sqref="F53:O53">
    <cfRule type="expression" dxfId="20" priority="1">
      <formula>$T$52="Err"</formula>
    </cfRule>
  </conditionalFormatting>
  <conditionalFormatting sqref="F34:P34">
    <cfRule type="expression" dxfId="19" priority="20">
      <formula>$T$39="Err"</formula>
    </cfRule>
  </conditionalFormatting>
  <conditionalFormatting sqref="G49:J49">
    <cfRule type="expression" dxfId="18" priority="4">
      <formula>$T$61="Err"</formula>
    </cfRule>
  </conditionalFormatting>
  <conditionalFormatting sqref="G52:J52">
    <cfRule type="expression" dxfId="17" priority="3">
      <formula>$T$61="Err"</formula>
    </cfRule>
  </conditionalFormatting>
  <conditionalFormatting sqref="G45:O45">
    <cfRule type="expression" dxfId="16" priority="19">
      <formula>$T$51="Err"</formula>
    </cfRule>
  </conditionalFormatting>
  <conditionalFormatting sqref="G47:P47">
    <cfRule type="expression" dxfId="15" priority="18">
      <formula>$T$56="Err"</formula>
    </cfRule>
  </conditionalFormatting>
  <conditionalFormatting sqref="H32">
    <cfRule type="expression" dxfId="14" priority="9">
      <formula>$U$38="Err"</formula>
    </cfRule>
  </conditionalFormatting>
  <conditionalFormatting sqref="I24">
    <cfRule type="containsBlanks" dxfId="13" priority="12">
      <formula>LEN(TRIM(I24))=0</formula>
    </cfRule>
    <cfRule type="cellIs" dxfId="12" priority="23" operator="greaterThan">
      <formula>$N$24</formula>
    </cfRule>
  </conditionalFormatting>
  <conditionalFormatting sqref="I27">
    <cfRule type="cellIs" dxfId="11" priority="22" operator="greaterThan">
      <formula>$N$27</formula>
    </cfRule>
  </conditionalFormatting>
  <conditionalFormatting sqref="J77:O77">
    <cfRule type="expression" dxfId="10" priority="16">
      <formula>$T$83="Err"</formula>
    </cfRule>
  </conditionalFormatting>
  <conditionalFormatting sqref="J79:O79">
    <cfRule type="expression" dxfId="9" priority="15">
      <formula>$T$86="Err"</formula>
    </cfRule>
  </conditionalFormatting>
  <conditionalFormatting sqref="L29">
    <cfRule type="cellIs" dxfId="8" priority="6" operator="greaterThan">
      <formula>0.27</formula>
    </cfRule>
  </conditionalFormatting>
  <conditionalFormatting sqref="L46 P46">
    <cfRule type="expression" dxfId="7" priority="26">
      <formula>$T$54="Err"</formula>
    </cfRule>
    <cfRule type="expression" dxfId="6" priority="27">
      <formula>$R$45=4</formula>
    </cfRule>
  </conditionalFormatting>
  <conditionalFormatting sqref="M32">
    <cfRule type="expression" dxfId="5" priority="8">
      <formula>$V$38="Err"</formula>
    </cfRule>
  </conditionalFormatting>
  <conditionalFormatting sqref="M78:P78">
    <cfRule type="expression" dxfId="4" priority="11">
      <formula>$X$84="Err"</formula>
    </cfRule>
  </conditionalFormatting>
  <conditionalFormatting sqref="M80:P80">
    <cfRule type="expression" dxfId="3" priority="10">
      <formula>$X$87="Err"</formula>
    </cfRule>
  </conditionalFormatting>
  <conditionalFormatting sqref="N30:O30">
    <cfRule type="expression" dxfId="2" priority="21">
      <formula>$Y$36="Err"</formula>
    </cfRule>
  </conditionalFormatting>
  <conditionalFormatting sqref="O31:P31">
    <cfRule type="expression" dxfId="1" priority="24">
      <formula>$T$37="Err"</formula>
    </cfRule>
    <cfRule type="expression" dxfId="0" priority="25">
      <formula>$R$30=4</formula>
    </cfRule>
  </conditionalFormatting>
  <dataValidations xWindow="1338" yWindow="805" count="45">
    <dataValidation allowBlank="1" showInputMessage="1" showErrorMessage="1" promptTitle="【地場産品基準説明文】" prompt="どのように地場産品基準を満たしているのかの詳細を記入してください。" sqref="D84:P85" xr:uid="{00000000-0002-0000-0100-000000000000}"/>
    <dataValidation imeMode="off" allowBlank="1" showInputMessage="1" showErrorMessage="1" promptTitle="【金額】" prompt="税込み金額を入力してください。" sqref="I25:I26" xr:uid="{00000000-0002-0000-0100-000001000000}"/>
    <dataValidation type="list" allowBlank="1" showInputMessage="1" showErrorMessage="1" error="プルダウンリストから選択してください。" sqref="E22:F22" xr:uid="{00000000-0002-0000-0100-000002000000}">
      <formula1>$Q$22:$Q$24</formula1>
    </dataValidation>
    <dataValidation type="textLength" operator="lessThanOrEqual" showInputMessage="1" showErrorMessage="1" error="全角かつ16文字以内で入力してください" promptTitle="【配送用名称】" prompt="伝票に印字される品名です。※アルファベット含めすべて全角かつ16文字以内で入力してください。" sqref="D19:P20" xr:uid="{00000000-0002-0000-0100-000003000000}">
      <formula1>16</formula1>
    </dataValidation>
    <dataValidation imeMode="off" allowBlank="1" showInputMessage="1" showErrorMessage="1" promptTitle="【提供可能数】" prompt="設定する在庫数を入力してください。_x000a_今後在庫追加の可能性がない場合は、「今後在庫数を追加しない」にチェックをお願いします。" sqref="F58:G58" xr:uid="{00000000-0002-0000-0100-000004000000}"/>
    <dataValidation type="whole" operator="greaterThanOrEqual" allowBlank="1" showInputMessage="1" showErrorMessage="1" error="2021以上の数字を入力してください。" promptTitle="【配送期間】" prompt="季節商品の場合、配送する期間をを入力してください。_x000a_年は西暦で入力してください。" sqref="J51:J52" xr:uid="{00000000-0002-0000-0100-000005000000}">
      <formula1>2021</formula1>
    </dataValidation>
    <dataValidation type="whole" operator="greaterThanOrEqual" allowBlank="1" showInputMessage="1" showErrorMessage="1" error="2021以上の数字を入力してください。" promptTitle="【配送指定日】" prompt="配送指定可能な期間を入力してください。_x000a_年は西暦で入力してください。" sqref="H56 G55" xr:uid="{00000000-0002-0000-0100-000006000000}">
      <formula1>2021</formula1>
    </dataValidation>
    <dataValidation type="whole" operator="greaterThanOrEqual" allowBlank="1" showInputMessage="1" showErrorMessage="1" error="1以上の数字を入力してください。" promptTitle="【配送指定日】" prompt="配送指定可能な期間を入力してください。" sqref="I55 J56 K55 L56" xr:uid="{00000000-0002-0000-0100-000007000000}">
      <formula1>1</formula1>
    </dataValidation>
    <dataValidation type="whole" operator="greaterThanOrEqual" allowBlank="1" showInputMessage="1" showErrorMessage="1" error="1以上の数字を入力してください。" promptTitle="【配送期間】" prompt="季節商品の場合、配送する期間をを入力してください。" sqref="L51:L52 N51:N52" xr:uid="{00000000-0002-0000-0100-000008000000}">
      <formula1>1</formula1>
    </dataValidation>
    <dataValidation type="whole" operator="greaterThanOrEqual" allowBlank="1" showInputMessage="1" showErrorMessage="1" error="2021以上の数字を入力してください。" promptTitle="【受付期間】" prompt="季節商品の場合、申込を受け付ける期間を入力してください。_x000a_年は西暦で入力してください。" sqref="J48:J49" xr:uid="{00000000-0002-0000-0100-000009000000}">
      <formula1>2021</formula1>
    </dataValidation>
    <dataValidation type="whole" operator="greaterThanOrEqual" allowBlank="1" showInputMessage="1" showErrorMessage="1" error="1以上の数字を入力してください。" promptTitle="【受付期間】" prompt="季節商品の場合、申込を受け付ける期間を入力してください。" sqref="L48:L49 N48:N49" xr:uid="{00000000-0002-0000-0100-00000A000000}">
      <formula1>1</formula1>
    </dataValidation>
    <dataValidation allowBlank="1" showInputMessage="1" showErrorMessage="1" promptTitle="【金額】" prompt="税込み金額を入力してください。" sqref="I24:J24" xr:uid="{00000000-0002-0000-0100-00000B000000}"/>
    <dataValidation imeMode="hiragana" allowBlank="1" showInputMessage="1" showErrorMessage="1" promptTitle="【受付期間】" prompt="受付期間に関して特記事項があれば記入してください。" sqref="F50:O50" xr:uid="{00000000-0002-0000-0100-00000C000000}"/>
    <dataValidation allowBlank="1" showErrorMessage="1" sqref="E25:H25" xr:uid="{00000000-0002-0000-0100-00000D000000}"/>
    <dataValidation type="textLength" imeMode="hiragana" operator="lessThanOrEqual" allowBlank="1" showInputMessage="1" showErrorMessage="1" error="全角36文字以内で入力してください。" promptTitle="【商品タイトル】" prompt="商品と浜田市及び石見地域の魅力をPRできるように工夫してください。_x000a_※全角36文字以内で入力してください。" sqref="E16:P17 D16:D18" xr:uid="{00000000-0002-0000-0100-00000E000000}">
      <formula1>36</formula1>
    </dataValidation>
    <dataValidation allowBlank="1" showInputMessage="1" showErrorMessage="1" promptTitle="【対象ポイント】" prompt="※寄附ポイントを調整する場合は手入力をお願いします。" sqref="D21:E21" xr:uid="{00000000-0002-0000-0100-00000F000000}"/>
    <dataValidation type="list" allowBlank="1" showInputMessage="1" showErrorMessage="1" sqref="M32" xr:uid="{00000000-0002-0000-0100-000010000000}">
      <formula1>OFFSET($U$22,0,0,IFERROR(ROW(INDEX($U$22:$U$28,MATCH(1,INDEX(1-ISBLANK($U$22:$U$28),0),1)))-ROW($U$22)+1,0),1)</formula1>
    </dataValidation>
    <dataValidation type="list" operator="greaterThanOrEqual" allowBlank="1" showInputMessage="1" showErrorMessage="1" sqref="H32" xr:uid="{00000000-0002-0000-0100-000011000000}">
      <formula1>OFFSET($T$22,0,0,IFERROR(ROW(INDEX($T$22:$T$28,MATCH(1,INDEX(1-ISBLANK($T$22:$T$28),0),1)))-ROW($T$22)+1,0),1)</formula1>
    </dataValidation>
    <dataValidation type="whole" imeMode="off" operator="greaterThanOrEqual" allowBlank="1" showInputMessage="1" showErrorMessage="1" promptTitle="【配送回数】" prompt="複数回出荷する場合は必ず入力してください。" sqref="I21:J21" xr:uid="{00000000-0002-0000-0100-000012000000}">
      <formula1>1</formula1>
    </dataValidation>
    <dataValidation imeMode="off" allowBlank="1" showInputMessage="1" showErrorMessage="1" promptTitle="【商品番号】" prompt="管理システムやふるさとチョイスなどで確認の上、入力してください。" sqref="N2:O2" xr:uid="{00000000-0002-0000-0100-000013000000}"/>
    <dataValidation imeMode="hiragana" allowBlank="1" showInputMessage="1" showErrorMessage="1" sqref="K7:P8 K9:N9 K10:P10" xr:uid="{00000000-0002-0000-0100-000014000000}"/>
    <dataValidation imeMode="off" allowBlank="1" showInputMessage="1" showErrorMessage="1" sqref="K11:P11" xr:uid="{00000000-0002-0000-0100-000015000000}"/>
    <dataValidation imeMode="hiragana" allowBlank="1" showInputMessage="1" showErrorMessage="1" promptTitle="【配送業者】" prompt="その他の配送業者を入力してください。" sqref="O31:P31" xr:uid="{00000000-0002-0000-0100-000016000000}"/>
    <dataValidation imeMode="hiragana" allowBlank="1" showInputMessage="1" showErrorMessage="1" promptTitle="【配送方法】" prompt="2種類以上の配送方法を指定できる場合、指定の無かったときの配送方法を入力してください。" sqref="N30:O30" xr:uid="{00000000-0002-0000-0100-000017000000}"/>
    <dataValidation imeMode="hiragana" allowBlank="1" showInputMessage="1" showErrorMessage="1" promptTitle="【出荷ルール】" prompt="定期コースの場合、出荷ルールを入力してください。_x000a_例：出荷依頼の翌月から、月1回×3か月配送" sqref="F34:P34" xr:uid="{00000000-0002-0000-0100-000018000000}"/>
    <dataValidation imeMode="hiragana" allowBlank="1" showInputMessage="1" showErrorMessage="1" promptTitle="【項目】" prompt="項目を追加する場合、入力してください。" sqref="E26" xr:uid="{00000000-0002-0000-0100-000019000000}"/>
    <dataValidation type="textLength" imeMode="hiragana" operator="lessThanOrEqual" allowBlank="1" showInputMessage="1" showErrorMessage="1" error="1000文字以内で入力してください。" promptTitle="【内容（容量）】" prompt="「品名」、「大きさ」、「数量」等が分かるように記入してください。_x000a_（1000文字以内で入力してください。）" sqref="D37:P40" xr:uid="{00000000-0002-0000-0100-00001A000000}">
      <formula1>1000</formula1>
    </dataValidation>
    <dataValidation type="textLength" imeMode="hiragana" operator="lessThanOrEqual" allowBlank="1" showInputMessage="1" showErrorMessage="1" error="1000文字まで入力できます。_x000a_超過する場合は、別紙に記入し提出してください。" promptTitle="【商品PR】" prompt="1000文字まで表示できます。_x000a_超過する場合は、別紙に記入し提出してください。" sqref="D60:P64" xr:uid="{00000000-0002-0000-0100-00001B000000}">
      <formula1>1000</formula1>
    </dataValidation>
    <dataValidation allowBlank="1" showInputMessage="1" showErrorMessage="1" promptTitle="【オプションの初期化】" prompt="オプションを解除する場合は、データを削除してください。" sqref="R30 R32 R34:R35 R42 R78 R53 R50 R56 R58 R76 R47" xr:uid="{00000000-0002-0000-0100-00001C000000}"/>
    <dataValidation type="whole" imeMode="off" allowBlank="1" showInputMessage="1" showErrorMessage="1" sqref="G44" xr:uid="{00000000-0002-0000-0100-00001D000000}">
      <formula1>1</formula1>
      <formula2>31</formula2>
    </dataValidation>
    <dataValidation imeMode="hiragana" allowBlank="1" showInputMessage="1" showErrorMessage="1" promptTitle="【配送（出荷）】" prompt="その他を選択した場合の内容を記入してください。" sqref="G45:O45" xr:uid="{00000000-0002-0000-0100-00001E000000}"/>
    <dataValidation imeMode="hiragana" allowBlank="1" showInputMessage="1" showErrorMessage="1" promptTitle="【配送期間】" prompt="配送期間に関して特記事項があれば記入してください。" sqref="F53:O53" xr:uid="{00000000-0002-0000-0100-00001F000000}"/>
    <dataValidation imeMode="hiragana" allowBlank="1" showInputMessage="1" showErrorMessage="1" promptTitle="【商品、事業者HP】" prompt="その他を選択した場合の内容を記入してください。" sqref="J77:O77" xr:uid="{00000000-0002-0000-0100-000020000000}"/>
    <dataValidation imeMode="hiragana" allowBlank="1" showInputMessage="1" showErrorMessage="1" promptTitle="【商品、事業者PR動画】" prompt="その他を選択した場合の内容を記入してください。" sqref="J79:O79" xr:uid="{00000000-0002-0000-0100-000021000000}"/>
    <dataValidation type="textLength" imeMode="hiragana" operator="lessThanOrEqual" allowBlank="1" showInputMessage="1" showErrorMessage="1" error="1000文字まで入力できます。_x000a_超過する場合は、別紙に記入し提出してください。" promptTitle="【その他注意事項】" prompt="1000文字まで表示できます。_x000a_超過する場合は、別紙に記入し提出してください。" sqref="D66:P68" xr:uid="{00000000-0002-0000-0100-000022000000}">
      <formula1>1000</formula1>
    </dataValidation>
    <dataValidation type="textLength" imeMode="hiragana" operator="lessThanOrEqual" allowBlank="1" showInputMessage="1" showErrorMessage="1" error="1000文字まで入力できます。_x000a_超過する場合は、別紙に記入し提出してください。" promptTitle="【原材料】" prompt="1000文字まで表示できます。_x000a_超過する場合は、別紙に記入し提出してください。" sqref="D69:P70" xr:uid="{00000000-0002-0000-0100-000023000000}">
      <formula1>1000</formula1>
    </dataValidation>
    <dataValidation imeMode="hiragana" allowBlank="1" showInputMessage="1" showErrorMessage="1" promptTitle="【配送不可エリア】" prompt="配送不可エリアを選択した場合、配送不可の理由を記入してください。" sqref="G47:P47" xr:uid="{00000000-0002-0000-0100-000024000000}"/>
    <dataValidation allowBlank="1" showInputMessage="1" showErrorMessage="1" promptTitle="【配送不可エリア】" prompt="その他を選択した場合の内容を記入してください。" sqref="L46 P46" xr:uid="{00000000-0002-0000-0100-000025000000}"/>
    <dataValidation imeMode="hiragana" allowBlank="1" showInputMessage="1" showErrorMessage="1" promptTitle="【賞味期限】" prompt="「出荷日から〇日以内」等、起点が分かるように記入してください。" sqref="D41:D42 F41:P41" xr:uid="{00000000-0002-0000-0100-000026000000}"/>
    <dataValidation imeMode="hiragana" allowBlank="1" showInputMessage="1" showErrorMessage="1" promptTitle="【消費期限】" prompt="「出荷日から〇日以内」等、起点が分かるように記入してください。" sqref="F42:P42" xr:uid="{00000000-0002-0000-0100-000027000000}"/>
    <dataValidation imeMode="off" allowBlank="1" showInputMessage="1" showErrorMessage="1" promptTitle="【商品又は事業者のHP】" prompt="ホームページ等のアドレスを記入してください。_x000a_※物販ECサイトは掲載できません。" sqref="E78:L78" xr:uid="{00000000-0002-0000-0100-000028000000}"/>
    <dataValidation imeMode="off" allowBlank="1" showInputMessage="1" showErrorMessage="1" promptTitle="【商品又は事業者のPR動画】" prompt="PR動画又はPR動画が掲載されているホームページ等のアドレスを記入してください。" sqref="E80:L80" xr:uid="{00000000-0002-0000-0100-000029000000}"/>
    <dataValidation imeMode="hiragana" allowBlank="1" showInputMessage="1" showErrorMessage="1" promptTitle="【担当者名】" prompt="担当者の名前を記入してください。" sqref="F81:J81" xr:uid="{00000000-0002-0000-0100-00002A000000}"/>
    <dataValidation imeMode="off" allowBlank="1" showInputMessage="1" showErrorMessage="1" promptTitle="【メール】" prompt="担当者のメールアドレスを記入してください。" sqref="F82:P82" xr:uid="{00000000-0002-0000-0100-00002B000000}"/>
    <dataValidation imeMode="off" allowBlank="1" showInputMessage="1" showErrorMessage="1" promptTitle="【電話番号】" prompt="担当者に連絡可能な電話番号を記入してください。" sqref="M81:P81" xr:uid="{00000000-0002-0000-0100-00002C000000}"/>
  </dataValidations>
  <hyperlinks>
    <hyperlink ref="E78" r:id="rId1" xr:uid="{A854BD8B-9B56-4BFC-B784-EA19F80E133D}"/>
  </hyperlinks>
  <printOptions horizontalCentered="1"/>
  <pageMargins left="0.59055118110236227" right="0.59055118110236227" top="0.59055118110236227" bottom="0.19685039370078741" header="0.39370078740157483" footer="0"/>
  <headerFooter>
    <oddFooter>&amp;R2025年7月改定</oddFooter>
  </headerFooter>
  <rowBreaks count="2" manualBreakCount="2">
    <brk id="45" max="15" man="1"/>
    <brk id="130"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76801" r:id="rId5" name="Check Box 21">
              <controlPr defaultSize="0" autoFill="0" autoLine="0" autoPict="0">
                <anchor moveWithCells="1">
                  <from>
                    <xdr:col>11</xdr:col>
                    <xdr:colOff>381000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76802" r:id="rId6" name="Option Button 21-3">
              <controlPr defaultSize="0" autoFill="0" autoLine="0" autoPict="0">
                <anchor moveWithCells="1">
                  <from>
                    <xdr:col>3</xdr:col>
                    <xdr:colOff>100013</xdr:colOff>
                    <xdr:row>78</xdr:row>
                    <xdr:rowOff>4763</xdr:rowOff>
                  </from>
                  <to>
                    <xdr:col>4</xdr:col>
                    <xdr:colOff>242888</xdr:colOff>
                    <xdr:row>78</xdr:row>
                    <xdr:rowOff>247650</xdr:rowOff>
                  </to>
                </anchor>
              </controlPr>
            </control>
          </mc:Choice>
        </mc:AlternateContent>
        <mc:AlternateContent xmlns:mc="http://schemas.openxmlformats.org/markup-compatibility/2006">
          <mc:Choice Requires="x14">
            <control shapeId="76803" r:id="rId7" name="Option Button 21-2">
              <controlPr defaultSize="0" autoFill="0" autoLine="0" autoPict="0">
                <anchor moveWithCells="1">
                  <from>
                    <xdr:col>5</xdr:col>
                    <xdr:colOff>0</xdr:colOff>
                    <xdr:row>78</xdr:row>
                    <xdr:rowOff>9525</xdr:rowOff>
                  </from>
                  <to>
                    <xdr:col>6</xdr:col>
                    <xdr:colOff>371475</xdr:colOff>
                    <xdr:row>79</xdr:row>
                    <xdr:rowOff>0</xdr:rowOff>
                  </to>
                </anchor>
              </controlPr>
            </control>
          </mc:Choice>
        </mc:AlternateContent>
        <mc:AlternateContent xmlns:mc="http://schemas.openxmlformats.org/markup-compatibility/2006">
          <mc:Choice Requires="x14">
            <control shapeId="76804" r:id="rId8" name="Option Button 21-1">
              <controlPr defaultSize="0" autoFill="0" autoLine="0" autoPict="0">
                <anchor moveWithCells="1">
                  <from>
                    <xdr:col>7</xdr:col>
                    <xdr:colOff>9525</xdr:colOff>
                    <xdr:row>78</xdr:row>
                    <xdr:rowOff>4763</xdr:rowOff>
                  </from>
                  <to>
                    <xdr:col>8</xdr:col>
                    <xdr:colOff>276225</xdr:colOff>
                    <xdr:row>78</xdr:row>
                    <xdr:rowOff>247650</xdr:rowOff>
                  </to>
                </anchor>
              </controlPr>
            </control>
          </mc:Choice>
        </mc:AlternateContent>
        <mc:AlternateContent xmlns:mc="http://schemas.openxmlformats.org/markup-compatibility/2006">
          <mc:Choice Requires="x14">
            <control shapeId="76805" r:id="rId9" name="Group Box 21">
              <controlPr defaultSize="0" print="0" autoFill="0" autoPict="0">
                <anchor moveWithCells="1">
                  <from>
                    <xdr:col>3</xdr:col>
                    <xdr:colOff>0</xdr:colOff>
                    <xdr:row>78</xdr:row>
                    <xdr:rowOff>0</xdr:rowOff>
                  </from>
                  <to>
                    <xdr:col>14</xdr:col>
                    <xdr:colOff>285750</xdr:colOff>
                    <xdr:row>80</xdr:row>
                    <xdr:rowOff>0</xdr:rowOff>
                  </to>
                </anchor>
              </controlPr>
            </control>
          </mc:Choice>
        </mc:AlternateContent>
        <mc:AlternateContent xmlns:mc="http://schemas.openxmlformats.org/markup-compatibility/2006">
          <mc:Choice Requires="x14">
            <control shapeId="76806" r:id="rId10" name="Check Box 20">
              <controlPr defaultSize="0" autoFill="0" autoLine="0" autoPict="0">
                <anchor moveWithCells="1">
                  <from>
                    <xdr:col>11</xdr:col>
                    <xdr:colOff>381000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76807" r:id="rId11" name="Option Button 20-3">
              <controlPr defaultSize="0" autoFill="0" autoLine="0" autoPict="0">
                <anchor moveWithCells="1">
                  <from>
                    <xdr:col>3</xdr:col>
                    <xdr:colOff>95250</xdr:colOff>
                    <xdr:row>76</xdr:row>
                    <xdr:rowOff>9525</xdr:rowOff>
                  </from>
                  <to>
                    <xdr:col>4</xdr:col>
                    <xdr:colOff>238125</xdr:colOff>
                    <xdr:row>77</xdr:row>
                    <xdr:rowOff>0</xdr:rowOff>
                  </to>
                </anchor>
              </controlPr>
            </control>
          </mc:Choice>
        </mc:AlternateContent>
        <mc:AlternateContent xmlns:mc="http://schemas.openxmlformats.org/markup-compatibility/2006">
          <mc:Choice Requires="x14">
            <control shapeId="76809" r:id="rId12" name="Option Button 20-1">
              <controlPr defaultSize="0" autoFill="0" autoLine="0" autoPict="0">
                <anchor moveWithCells="1">
                  <from>
                    <xdr:col>7</xdr:col>
                    <xdr:colOff>14288</xdr:colOff>
                    <xdr:row>76</xdr:row>
                    <xdr:rowOff>4763</xdr:rowOff>
                  </from>
                  <to>
                    <xdr:col>8</xdr:col>
                    <xdr:colOff>280988</xdr:colOff>
                    <xdr:row>76</xdr:row>
                    <xdr:rowOff>247650</xdr:rowOff>
                  </to>
                </anchor>
              </controlPr>
            </control>
          </mc:Choice>
        </mc:AlternateContent>
        <mc:AlternateContent xmlns:mc="http://schemas.openxmlformats.org/markup-compatibility/2006">
          <mc:Choice Requires="x14">
            <control shapeId="76808" r:id="rId13" name="Option Button 20-2">
              <controlPr defaultSize="0" autoFill="0" autoLine="0" autoPict="0">
                <anchor moveWithCells="1">
                  <from>
                    <xdr:col>5</xdr:col>
                    <xdr:colOff>0</xdr:colOff>
                    <xdr:row>76</xdr:row>
                    <xdr:rowOff>9525</xdr:rowOff>
                  </from>
                  <to>
                    <xdr:col>6</xdr:col>
                    <xdr:colOff>371475</xdr:colOff>
                    <xdr:row>77</xdr:row>
                    <xdr:rowOff>0</xdr:rowOff>
                  </to>
                </anchor>
              </controlPr>
            </control>
          </mc:Choice>
        </mc:AlternateContent>
        <mc:AlternateContent xmlns:mc="http://schemas.openxmlformats.org/markup-compatibility/2006">
          <mc:Choice Requires="x14">
            <control shapeId="76810" r:id="rId14" name="Group Box 20">
              <controlPr defaultSize="0" print="0" autoFill="0" autoPict="0">
                <anchor moveWithCells="1">
                  <from>
                    <xdr:col>2</xdr:col>
                    <xdr:colOff>428625</xdr:colOff>
                    <xdr:row>76</xdr:row>
                    <xdr:rowOff>0</xdr:rowOff>
                  </from>
                  <to>
                    <xdr:col>14</xdr:col>
                    <xdr:colOff>361950</xdr:colOff>
                    <xdr:row>78</xdr:row>
                    <xdr:rowOff>0</xdr:rowOff>
                  </to>
                </anchor>
              </controlPr>
            </control>
          </mc:Choice>
        </mc:AlternateContent>
        <mc:AlternateContent xmlns:mc="http://schemas.openxmlformats.org/markup-compatibility/2006">
          <mc:Choice Requires="x14">
            <control shapeId="76811" r:id="rId15" name="Check Box 19-2-99">
              <controlPr defaultSize="0" autoFill="0" autoLine="0" autoPict="0">
                <anchor moveWithCells="1">
                  <from>
                    <xdr:col>14</xdr:col>
                    <xdr:colOff>0</xdr:colOff>
                    <xdr:row>75</xdr:row>
                    <xdr:rowOff>0</xdr:rowOff>
                  </from>
                  <to>
                    <xdr:col>15</xdr:col>
                    <xdr:colOff>257175</xdr:colOff>
                    <xdr:row>75</xdr:row>
                    <xdr:rowOff>238125</xdr:rowOff>
                  </to>
                </anchor>
              </controlPr>
            </control>
          </mc:Choice>
        </mc:AlternateContent>
        <mc:AlternateContent xmlns:mc="http://schemas.openxmlformats.org/markup-compatibility/2006">
          <mc:Choice Requires="x14">
            <control shapeId="76812" r:id="rId16" name="Check Box 19-2-21">
              <controlPr defaultSize="0" autoFill="0" autoLine="0" autoPict="0" altText="ゼラチン">
                <anchor moveWithCells="1">
                  <from>
                    <xdr:col>10</xdr:col>
                    <xdr:colOff>0</xdr:colOff>
                    <xdr:row>75</xdr:row>
                    <xdr:rowOff>0</xdr:rowOff>
                  </from>
                  <to>
                    <xdr:col>11</xdr:col>
                    <xdr:colOff>228600</xdr:colOff>
                    <xdr:row>76</xdr:row>
                    <xdr:rowOff>0</xdr:rowOff>
                  </to>
                </anchor>
              </controlPr>
            </control>
          </mc:Choice>
        </mc:AlternateContent>
        <mc:AlternateContent xmlns:mc="http://schemas.openxmlformats.org/markup-compatibility/2006">
          <mc:Choice Requires="x14">
            <control shapeId="76813" r:id="rId17" name="Check Box 19-2-20">
              <controlPr defaultSize="0" autoFill="0" autoLine="0" autoPict="0" altText="りんご">
                <anchor moveWithCells="1">
                  <from>
                    <xdr:col>8</xdr:col>
                    <xdr:colOff>0</xdr:colOff>
                    <xdr:row>75</xdr:row>
                    <xdr:rowOff>0</xdr:rowOff>
                  </from>
                  <to>
                    <xdr:col>9</xdr:col>
                    <xdr:colOff>257175</xdr:colOff>
                    <xdr:row>75</xdr:row>
                    <xdr:rowOff>238125</xdr:rowOff>
                  </to>
                </anchor>
              </controlPr>
            </control>
          </mc:Choice>
        </mc:AlternateContent>
        <mc:AlternateContent xmlns:mc="http://schemas.openxmlformats.org/markup-compatibility/2006">
          <mc:Choice Requires="x14">
            <control shapeId="76814" r:id="rId18" name="Check Box 19-2-19">
              <controlPr defaultSize="0" autoFill="0" autoLine="0" autoPict="0">
                <anchor moveWithCells="1">
                  <from>
                    <xdr:col>6</xdr:col>
                    <xdr:colOff>0</xdr:colOff>
                    <xdr:row>75</xdr:row>
                    <xdr:rowOff>0</xdr:rowOff>
                  </from>
                  <to>
                    <xdr:col>7</xdr:col>
                    <xdr:colOff>161925</xdr:colOff>
                    <xdr:row>75</xdr:row>
                    <xdr:rowOff>238125</xdr:rowOff>
                  </to>
                </anchor>
              </controlPr>
            </control>
          </mc:Choice>
        </mc:AlternateContent>
        <mc:AlternateContent xmlns:mc="http://schemas.openxmlformats.org/markup-compatibility/2006">
          <mc:Choice Requires="x14">
            <control shapeId="76815" r:id="rId19" name="Check Box 19-2-18">
              <controlPr defaultSize="0" autoFill="0" autoLine="0" autoPict="0">
                <anchor moveWithCells="1">
                  <from>
                    <xdr:col>4</xdr:col>
                    <xdr:colOff>0</xdr:colOff>
                    <xdr:row>75</xdr:row>
                    <xdr:rowOff>0</xdr:rowOff>
                  </from>
                  <to>
                    <xdr:col>5</xdr:col>
                    <xdr:colOff>257175</xdr:colOff>
                    <xdr:row>75</xdr:row>
                    <xdr:rowOff>238125</xdr:rowOff>
                  </to>
                </anchor>
              </controlPr>
            </control>
          </mc:Choice>
        </mc:AlternateContent>
        <mc:AlternateContent xmlns:mc="http://schemas.openxmlformats.org/markup-compatibility/2006">
          <mc:Choice Requires="x14">
            <control shapeId="76816" r:id="rId20" name="Check Box 19-2-17">
              <controlPr defaultSize="0" autoFill="0" autoLine="0" autoPict="0">
                <anchor moveWithCells="1">
                  <from>
                    <xdr:col>14</xdr:col>
                    <xdr:colOff>0</xdr:colOff>
                    <xdr:row>74</xdr:row>
                    <xdr:rowOff>0</xdr:rowOff>
                  </from>
                  <to>
                    <xdr:col>15</xdr:col>
                    <xdr:colOff>257175</xdr:colOff>
                    <xdr:row>74</xdr:row>
                    <xdr:rowOff>238125</xdr:rowOff>
                  </to>
                </anchor>
              </controlPr>
            </control>
          </mc:Choice>
        </mc:AlternateContent>
        <mc:AlternateContent xmlns:mc="http://schemas.openxmlformats.org/markup-compatibility/2006">
          <mc:Choice Requires="x14">
            <control shapeId="76817" r:id="rId21" name="Check Box 19-2-16">
              <controlPr defaultSize="0" autoFill="0" autoLine="0" autoPict="0">
                <anchor moveWithCells="1">
                  <from>
                    <xdr:col>12</xdr:col>
                    <xdr:colOff>0</xdr:colOff>
                    <xdr:row>74</xdr:row>
                    <xdr:rowOff>0</xdr:rowOff>
                  </from>
                  <to>
                    <xdr:col>13</xdr:col>
                    <xdr:colOff>257175</xdr:colOff>
                    <xdr:row>74</xdr:row>
                    <xdr:rowOff>238125</xdr:rowOff>
                  </to>
                </anchor>
              </controlPr>
            </control>
          </mc:Choice>
        </mc:AlternateContent>
        <mc:AlternateContent xmlns:mc="http://schemas.openxmlformats.org/markup-compatibility/2006">
          <mc:Choice Requires="x14">
            <control shapeId="76818" r:id="rId22" name="Check Box 19-2-15">
              <controlPr defaultSize="0" autoFill="0" autoLine="0" autoPict="0">
                <anchor moveWithCells="1">
                  <from>
                    <xdr:col>10</xdr:col>
                    <xdr:colOff>0</xdr:colOff>
                    <xdr:row>74</xdr:row>
                    <xdr:rowOff>0</xdr:rowOff>
                  </from>
                  <to>
                    <xdr:col>11</xdr:col>
                    <xdr:colOff>257175</xdr:colOff>
                    <xdr:row>74</xdr:row>
                    <xdr:rowOff>238125</xdr:rowOff>
                  </to>
                </anchor>
              </controlPr>
            </control>
          </mc:Choice>
        </mc:AlternateContent>
        <mc:AlternateContent xmlns:mc="http://schemas.openxmlformats.org/markup-compatibility/2006">
          <mc:Choice Requires="x14">
            <control shapeId="76819" r:id="rId23" name="Check Box 19-2-14">
              <controlPr defaultSize="0" autoFill="0" autoLine="0" autoPict="0">
                <anchor moveWithCells="1">
                  <from>
                    <xdr:col>8</xdr:col>
                    <xdr:colOff>0</xdr:colOff>
                    <xdr:row>74</xdr:row>
                    <xdr:rowOff>0</xdr:rowOff>
                  </from>
                  <to>
                    <xdr:col>9</xdr:col>
                    <xdr:colOff>257175</xdr:colOff>
                    <xdr:row>74</xdr:row>
                    <xdr:rowOff>238125</xdr:rowOff>
                  </to>
                </anchor>
              </controlPr>
            </control>
          </mc:Choice>
        </mc:AlternateContent>
        <mc:AlternateContent xmlns:mc="http://schemas.openxmlformats.org/markup-compatibility/2006">
          <mc:Choice Requires="x14">
            <control shapeId="76820" r:id="rId24" name="Check Box 19-2-13">
              <controlPr defaultSize="0" autoFill="0" autoLine="0" autoPict="0">
                <anchor moveWithCells="1">
                  <from>
                    <xdr:col>6</xdr:col>
                    <xdr:colOff>0</xdr:colOff>
                    <xdr:row>74</xdr:row>
                    <xdr:rowOff>0</xdr:rowOff>
                  </from>
                  <to>
                    <xdr:col>7</xdr:col>
                    <xdr:colOff>161925</xdr:colOff>
                    <xdr:row>74</xdr:row>
                    <xdr:rowOff>238125</xdr:rowOff>
                  </to>
                </anchor>
              </controlPr>
            </control>
          </mc:Choice>
        </mc:AlternateContent>
        <mc:AlternateContent xmlns:mc="http://schemas.openxmlformats.org/markup-compatibility/2006">
          <mc:Choice Requires="x14">
            <control shapeId="76821" r:id="rId25" name="Check Box 19-2-12">
              <controlPr defaultSize="0" autoFill="0" autoLine="0" autoPict="0">
                <anchor moveWithCells="1">
                  <from>
                    <xdr:col>4</xdr:col>
                    <xdr:colOff>0</xdr:colOff>
                    <xdr:row>74</xdr:row>
                    <xdr:rowOff>0</xdr:rowOff>
                  </from>
                  <to>
                    <xdr:col>5</xdr:col>
                    <xdr:colOff>257175</xdr:colOff>
                    <xdr:row>74</xdr:row>
                    <xdr:rowOff>238125</xdr:rowOff>
                  </to>
                </anchor>
              </controlPr>
            </control>
          </mc:Choice>
        </mc:AlternateContent>
        <mc:AlternateContent xmlns:mc="http://schemas.openxmlformats.org/markup-compatibility/2006">
          <mc:Choice Requires="x14">
            <control shapeId="76822" r:id="rId26" name="Check Box 19-2-11">
              <controlPr defaultSize="0" autoFill="0" autoLine="0" autoPict="0">
                <anchor moveWithCells="1">
                  <from>
                    <xdr:col>14</xdr:col>
                    <xdr:colOff>0</xdr:colOff>
                    <xdr:row>73</xdr:row>
                    <xdr:rowOff>0</xdr:rowOff>
                  </from>
                  <to>
                    <xdr:col>15</xdr:col>
                    <xdr:colOff>257175</xdr:colOff>
                    <xdr:row>73</xdr:row>
                    <xdr:rowOff>238125</xdr:rowOff>
                  </to>
                </anchor>
              </controlPr>
            </control>
          </mc:Choice>
        </mc:AlternateContent>
        <mc:AlternateContent xmlns:mc="http://schemas.openxmlformats.org/markup-compatibility/2006">
          <mc:Choice Requires="x14">
            <control shapeId="76823" r:id="rId27" name="Check Box 19-2-10">
              <controlPr defaultSize="0" autoFill="0" autoLine="0" autoPict="0">
                <anchor moveWithCells="1">
                  <from>
                    <xdr:col>12</xdr:col>
                    <xdr:colOff>0</xdr:colOff>
                    <xdr:row>73</xdr:row>
                    <xdr:rowOff>0</xdr:rowOff>
                  </from>
                  <to>
                    <xdr:col>13</xdr:col>
                    <xdr:colOff>257175</xdr:colOff>
                    <xdr:row>73</xdr:row>
                    <xdr:rowOff>238125</xdr:rowOff>
                  </to>
                </anchor>
              </controlPr>
            </control>
          </mc:Choice>
        </mc:AlternateContent>
        <mc:AlternateContent xmlns:mc="http://schemas.openxmlformats.org/markup-compatibility/2006">
          <mc:Choice Requires="x14">
            <control shapeId="76824" r:id="rId28" name="Check Box 19-2-9">
              <controlPr defaultSize="0" autoFill="0" autoLine="0" autoPict="0">
                <anchor moveWithCells="1">
                  <from>
                    <xdr:col>8</xdr:col>
                    <xdr:colOff>0</xdr:colOff>
                    <xdr:row>71</xdr:row>
                    <xdr:rowOff>19050</xdr:rowOff>
                  </from>
                  <to>
                    <xdr:col>9</xdr:col>
                    <xdr:colOff>257175</xdr:colOff>
                    <xdr:row>72</xdr:row>
                    <xdr:rowOff>9525</xdr:rowOff>
                  </to>
                </anchor>
              </controlPr>
            </control>
          </mc:Choice>
        </mc:AlternateContent>
        <mc:AlternateContent xmlns:mc="http://schemas.openxmlformats.org/markup-compatibility/2006">
          <mc:Choice Requires="x14">
            <control shapeId="76825" r:id="rId29" name="Check Box 19-2-8">
              <controlPr defaultSize="0" autoFill="0" autoLine="0" autoPict="0">
                <anchor moveWithCells="1">
                  <from>
                    <xdr:col>10</xdr:col>
                    <xdr:colOff>0</xdr:colOff>
                    <xdr:row>73</xdr:row>
                    <xdr:rowOff>0</xdr:rowOff>
                  </from>
                  <to>
                    <xdr:col>11</xdr:col>
                    <xdr:colOff>257175</xdr:colOff>
                    <xdr:row>74</xdr:row>
                    <xdr:rowOff>0</xdr:rowOff>
                  </to>
                </anchor>
              </controlPr>
            </control>
          </mc:Choice>
        </mc:AlternateContent>
        <mc:AlternateContent xmlns:mc="http://schemas.openxmlformats.org/markup-compatibility/2006">
          <mc:Choice Requires="x14">
            <control shapeId="76826" r:id="rId30" name="Check Box 19-2-7">
              <controlPr defaultSize="0" autoFill="0" autoLine="0" autoPict="0">
                <anchor moveWithCells="1">
                  <from>
                    <xdr:col>8</xdr:col>
                    <xdr:colOff>0</xdr:colOff>
                    <xdr:row>73</xdr:row>
                    <xdr:rowOff>0</xdr:rowOff>
                  </from>
                  <to>
                    <xdr:col>9</xdr:col>
                    <xdr:colOff>466725</xdr:colOff>
                    <xdr:row>74</xdr:row>
                    <xdr:rowOff>0</xdr:rowOff>
                  </to>
                </anchor>
              </controlPr>
            </control>
          </mc:Choice>
        </mc:AlternateContent>
        <mc:AlternateContent xmlns:mc="http://schemas.openxmlformats.org/markup-compatibility/2006">
          <mc:Choice Requires="x14">
            <control shapeId="76827" r:id="rId31" name="Check Box 19-2-6">
              <controlPr defaultSize="0" autoFill="0" autoLine="0" autoPict="0">
                <anchor moveWithCells="1">
                  <from>
                    <xdr:col>6</xdr:col>
                    <xdr:colOff>0</xdr:colOff>
                    <xdr:row>73</xdr:row>
                    <xdr:rowOff>0</xdr:rowOff>
                  </from>
                  <to>
                    <xdr:col>7</xdr:col>
                    <xdr:colOff>333375</xdr:colOff>
                    <xdr:row>74</xdr:row>
                    <xdr:rowOff>0</xdr:rowOff>
                  </to>
                </anchor>
              </controlPr>
            </control>
          </mc:Choice>
        </mc:AlternateContent>
        <mc:AlternateContent xmlns:mc="http://schemas.openxmlformats.org/markup-compatibility/2006">
          <mc:Choice Requires="x14">
            <control shapeId="76828" r:id="rId32" name="Check Box 19-2-5">
              <controlPr defaultSize="0" autoFill="0" autoLine="0" autoPict="0">
                <anchor moveWithCells="1">
                  <from>
                    <xdr:col>4</xdr:col>
                    <xdr:colOff>0</xdr:colOff>
                    <xdr:row>73</xdr:row>
                    <xdr:rowOff>0</xdr:rowOff>
                  </from>
                  <to>
                    <xdr:col>6</xdr:col>
                    <xdr:colOff>0</xdr:colOff>
                    <xdr:row>74</xdr:row>
                    <xdr:rowOff>0</xdr:rowOff>
                  </to>
                </anchor>
              </controlPr>
            </control>
          </mc:Choice>
        </mc:AlternateContent>
        <mc:AlternateContent xmlns:mc="http://schemas.openxmlformats.org/markup-compatibility/2006">
          <mc:Choice Requires="x14">
            <control shapeId="76829" r:id="rId33" name="Check Box 19-2-4">
              <controlPr defaultSize="0" autoFill="0" autoLine="0" autoPict="0">
                <anchor moveWithCells="1">
                  <from>
                    <xdr:col>14</xdr:col>
                    <xdr:colOff>0</xdr:colOff>
                    <xdr:row>72</xdr:row>
                    <xdr:rowOff>0</xdr:rowOff>
                  </from>
                  <to>
                    <xdr:col>15</xdr:col>
                    <xdr:colOff>257175</xdr:colOff>
                    <xdr:row>72</xdr:row>
                    <xdr:rowOff>238125</xdr:rowOff>
                  </to>
                </anchor>
              </controlPr>
            </control>
          </mc:Choice>
        </mc:AlternateContent>
        <mc:AlternateContent xmlns:mc="http://schemas.openxmlformats.org/markup-compatibility/2006">
          <mc:Choice Requires="x14">
            <control shapeId="76830" r:id="rId34" name="Check Box 19-2-3">
              <controlPr defaultSize="0" autoFill="0" autoLine="0" autoPict="0">
                <anchor moveWithCells="1">
                  <from>
                    <xdr:col>12</xdr:col>
                    <xdr:colOff>0</xdr:colOff>
                    <xdr:row>72</xdr:row>
                    <xdr:rowOff>0</xdr:rowOff>
                  </from>
                  <to>
                    <xdr:col>13</xdr:col>
                    <xdr:colOff>257175</xdr:colOff>
                    <xdr:row>72</xdr:row>
                    <xdr:rowOff>238125</xdr:rowOff>
                  </to>
                </anchor>
              </controlPr>
            </control>
          </mc:Choice>
        </mc:AlternateContent>
        <mc:AlternateContent xmlns:mc="http://schemas.openxmlformats.org/markup-compatibility/2006">
          <mc:Choice Requires="x14">
            <control shapeId="76831" r:id="rId35" name="Check Box 19-2-2">
              <controlPr defaultSize="0" autoFill="0" autoLine="0" autoPict="0">
                <anchor moveWithCells="1">
                  <from>
                    <xdr:col>10</xdr:col>
                    <xdr:colOff>0</xdr:colOff>
                    <xdr:row>72</xdr:row>
                    <xdr:rowOff>0</xdr:rowOff>
                  </from>
                  <to>
                    <xdr:col>11</xdr:col>
                    <xdr:colOff>257175</xdr:colOff>
                    <xdr:row>72</xdr:row>
                    <xdr:rowOff>238125</xdr:rowOff>
                  </to>
                </anchor>
              </controlPr>
            </control>
          </mc:Choice>
        </mc:AlternateContent>
        <mc:AlternateContent xmlns:mc="http://schemas.openxmlformats.org/markup-compatibility/2006">
          <mc:Choice Requires="x14">
            <control shapeId="76832" r:id="rId36" name="Check Box 19-2-1">
              <controlPr defaultSize="0" autoFill="0" autoLine="0" autoPict="0">
                <anchor moveWithCells="1">
                  <from>
                    <xdr:col>8</xdr:col>
                    <xdr:colOff>0</xdr:colOff>
                    <xdr:row>72</xdr:row>
                    <xdr:rowOff>0</xdr:rowOff>
                  </from>
                  <to>
                    <xdr:col>9</xdr:col>
                    <xdr:colOff>257175</xdr:colOff>
                    <xdr:row>72</xdr:row>
                    <xdr:rowOff>238125</xdr:rowOff>
                  </to>
                </anchor>
              </controlPr>
            </control>
          </mc:Choice>
        </mc:AlternateContent>
        <mc:AlternateContent xmlns:mc="http://schemas.openxmlformats.org/markup-compatibility/2006">
          <mc:Choice Requires="x14">
            <control shapeId="76833" r:id="rId37" name="Check Box 19-1-99">
              <controlPr defaultSize="0" autoFill="0" autoLine="0" autoPict="0">
                <anchor moveWithCells="1">
                  <from>
                    <xdr:col>14</xdr:col>
                    <xdr:colOff>0</xdr:colOff>
                    <xdr:row>71</xdr:row>
                    <xdr:rowOff>0</xdr:rowOff>
                  </from>
                  <to>
                    <xdr:col>15</xdr:col>
                    <xdr:colOff>257175</xdr:colOff>
                    <xdr:row>71</xdr:row>
                    <xdr:rowOff>238125</xdr:rowOff>
                  </to>
                </anchor>
              </controlPr>
            </control>
          </mc:Choice>
        </mc:AlternateContent>
        <mc:AlternateContent xmlns:mc="http://schemas.openxmlformats.org/markup-compatibility/2006">
          <mc:Choice Requires="x14">
            <control shapeId="76834" r:id="rId38" name="Check Box 19-1-7">
              <controlPr defaultSize="0" autoFill="0" autoLine="0" autoPict="0">
                <anchor moveWithCells="1">
                  <from>
                    <xdr:col>6</xdr:col>
                    <xdr:colOff>0</xdr:colOff>
                    <xdr:row>71</xdr:row>
                    <xdr:rowOff>0</xdr:rowOff>
                  </from>
                  <to>
                    <xdr:col>7</xdr:col>
                    <xdr:colOff>161925</xdr:colOff>
                    <xdr:row>71</xdr:row>
                    <xdr:rowOff>238125</xdr:rowOff>
                  </to>
                </anchor>
              </controlPr>
            </control>
          </mc:Choice>
        </mc:AlternateContent>
        <mc:AlternateContent xmlns:mc="http://schemas.openxmlformats.org/markup-compatibility/2006">
          <mc:Choice Requires="x14">
            <control shapeId="76835" r:id="rId39" name="Check Box 19-1-6">
              <controlPr defaultSize="0" autoFill="0" autoLine="0" autoPict="0">
                <anchor moveWithCells="1">
                  <from>
                    <xdr:col>4</xdr:col>
                    <xdr:colOff>0</xdr:colOff>
                    <xdr:row>71</xdr:row>
                    <xdr:rowOff>0</xdr:rowOff>
                  </from>
                  <to>
                    <xdr:col>5</xdr:col>
                    <xdr:colOff>257175</xdr:colOff>
                    <xdr:row>71</xdr:row>
                    <xdr:rowOff>238125</xdr:rowOff>
                  </to>
                </anchor>
              </controlPr>
            </control>
          </mc:Choice>
        </mc:AlternateContent>
        <mc:AlternateContent xmlns:mc="http://schemas.openxmlformats.org/markup-compatibility/2006">
          <mc:Choice Requires="x14">
            <control shapeId="76836" r:id="rId40" name="Check Box 19-1-5">
              <controlPr defaultSize="0" autoFill="0" autoLine="0" autoPict="0">
                <anchor moveWithCells="1">
                  <from>
                    <xdr:col>14</xdr:col>
                    <xdr:colOff>0</xdr:colOff>
                    <xdr:row>70</xdr:row>
                    <xdr:rowOff>0</xdr:rowOff>
                  </from>
                  <to>
                    <xdr:col>15</xdr:col>
                    <xdr:colOff>257175</xdr:colOff>
                    <xdr:row>70</xdr:row>
                    <xdr:rowOff>238125</xdr:rowOff>
                  </to>
                </anchor>
              </controlPr>
            </control>
          </mc:Choice>
        </mc:AlternateContent>
        <mc:AlternateContent xmlns:mc="http://schemas.openxmlformats.org/markup-compatibility/2006">
          <mc:Choice Requires="x14">
            <control shapeId="76837" r:id="rId41" name="Check Box 19-1-4">
              <controlPr defaultSize="0" autoFill="0" autoLine="0" autoPict="0">
                <anchor moveWithCells="1">
                  <from>
                    <xdr:col>12</xdr:col>
                    <xdr:colOff>0</xdr:colOff>
                    <xdr:row>70</xdr:row>
                    <xdr:rowOff>0</xdr:rowOff>
                  </from>
                  <to>
                    <xdr:col>13</xdr:col>
                    <xdr:colOff>257175</xdr:colOff>
                    <xdr:row>70</xdr:row>
                    <xdr:rowOff>238125</xdr:rowOff>
                  </to>
                </anchor>
              </controlPr>
            </control>
          </mc:Choice>
        </mc:AlternateContent>
        <mc:AlternateContent xmlns:mc="http://schemas.openxmlformats.org/markup-compatibility/2006">
          <mc:Choice Requires="x14">
            <control shapeId="76838" r:id="rId42" name="Check Box 19-1-3">
              <controlPr defaultSize="0" autoFill="0" autoLine="0" autoPict="0">
                <anchor moveWithCells="1">
                  <from>
                    <xdr:col>10</xdr:col>
                    <xdr:colOff>0</xdr:colOff>
                    <xdr:row>70</xdr:row>
                    <xdr:rowOff>0</xdr:rowOff>
                  </from>
                  <to>
                    <xdr:col>11</xdr:col>
                    <xdr:colOff>257175</xdr:colOff>
                    <xdr:row>70</xdr:row>
                    <xdr:rowOff>238125</xdr:rowOff>
                  </to>
                </anchor>
              </controlPr>
            </control>
          </mc:Choice>
        </mc:AlternateContent>
        <mc:AlternateContent xmlns:mc="http://schemas.openxmlformats.org/markup-compatibility/2006">
          <mc:Choice Requires="x14">
            <control shapeId="76839" r:id="rId43" name="Check Box 19-1-2">
              <controlPr defaultSize="0" autoFill="0" autoLine="0" autoPict="0">
                <anchor moveWithCells="1">
                  <from>
                    <xdr:col>8</xdr:col>
                    <xdr:colOff>0</xdr:colOff>
                    <xdr:row>70</xdr:row>
                    <xdr:rowOff>0</xdr:rowOff>
                  </from>
                  <to>
                    <xdr:col>9</xdr:col>
                    <xdr:colOff>257175</xdr:colOff>
                    <xdr:row>70</xdr:row>
                    <xdr:rowOff>238125</xdr:rowOff>
                  </to>
                </anchor>
              </controlPr>
            </control>
          </mc:Choice>
        </mc:AlternateContent>
        <mc:AlternateContent xmlns:mc="http://schemas.openxmlformats.org/markup-compatibility/2006">
          <mc:Choice Requires="x14">
            <control shapeId="76840" r:id="rId44" name="Check Box 19-1-1">
              <controlPr defaultSize="0" autoFill="0" autoLine="0" autoPict="0">
                <anchor moveWithCells="1">
                  <from>
                    <xdr:col>6</xdr:col>
                    <xdr:colOff>0</xdr:colOff>
                    <xdr:row>70</xdr:row>
                    <xdr:rowOff>0</xdr:rowOff>
                  </from>
                  <to>
                    <xdr:col>7</xdr:col>
                    <xdr:colOff>161925</xdr:colOff>
                    <xdr:row>70</xdr:row>
                    <xdr:rowOff>238125</xdr:rowOff>
                  </to>
                </anchor>
              </controlPr>
            </control>
          </mc:Choice>
        </mc:AlternateContent>
        <mc:AlternateContent xmlns:mc="http://schemas.openxmlformats.org/markup-compatibility/2006">
          <mc:Choice Requires="x14">
            <control shapeId="76841" r:id="rId45" name="Option Button 15-2-2">
              <controlPr defaultSize="0" autoFill="0" autoLine="0" autoPict="0">
                <anchor moveWithCells="1">
                  <from>
                    <xdr:col>8</xdr:col>
                    <xdr:colOff>0</xdr:colOff>
                    <xdr:row>58</xdr:row>
                    <xdr:rowOff>0</xdr:rowOff>
                  </from>
                  <to>
                    <xdr:col>9</xdr:col>
                    <xdr:colOff>438150</xdr:colOff>
                    <xdr:row>58</xdr:row>
                    <xdr:rowOff>219075</xdr:rowOff>
                  </to>
                </anchor>
              </controlPr>
            </control>
          </mc:Choice>
        </mc:AlternateContent>
        <mc:AlternateContent xmlns:mc="http://schemas.openxmlformats.org/markup-compatibility/2006">
          <mc:Choice Requires="x14">
            <control shapeId="76842" r:id="rId46" name="Option Button 15-2-1">
              <controlPr defaultSize="0" autoFill="0" autoLine="0" autoPict="0">
                <anchor moveWithCells="1">
                  <from>
                    <xdr:col>6</xdr:col>
                    <xdr:colOff>0</xdr:colOff>
                    <xdr:row>58</xdr:row>
                    <xdr:rowOff>0</xdr:rowOff>
                  </from>
                  <to>
                    <xdr:col>6</xdr:col>
                    <xdr:colOff>428625</xdr:colOff>
                    <xdr:row>58</xdr:row>
                    <xdr:rowOff>219075</xdr:rowOff>
                  </to>
                </anchor>
              </controlPr>
            </control>
          </mc:Choice>
        </mc:AlternateContent>
        <mc:AlternateContent xmlns:mc="http://schemas.openxmlformats.org/markup-compatibility/2006">
          <mc:Choice Requires="x14">
            <control shapeId="76843" r:id="rId47" name="Group Box 15-2">
              <controlPr defaultSize="0" print="0" autoFill="0" autoPict="0">
                <anchor moveWithCells="1">
                  <from>
                    <xdr:col>3</xdr:col>
                    <xdr:colOff>0</xdr:colOff>
                    <xdr:row>58</xdr:row>
                    <xdr:rowOff>0</xdr:rowOff>
                  </from>
                  <to>
                    <xdr:col>14</xdr:col>
                    <xdr:colOff>314325</xdr:colOff>
                    <xdr:row>59</xdr:row>
                    <xdr:rowOff>0</xdr:rowOff>
                  </to>
                </anchor>
              </controlPr>
            </control>
          </mc:Choice>
        </mc:AlternateContent>
        <mc:AlternateContent xmlns:mc="http://schemas.openxmlformats.org/markup-compatibility/2006">
          <mc:Choice Requires="x14">
            <control shapeId="76844" r:id="rId48" name="Option Button 15-1-2">
              <controlPr defaultSize="0" autoFill="0" autoLine="0" autoPict="0">
                <anchor moveWithCells="1">
                  <from>
                    <xdr:col>3</xdr:col>
                    <xdr:colOff>42863</xdr:colOff>
                    <xdr:row>56</xdr:row>
                    <xdr:rowOff>242888</xdr:rowOff>
                  </from>
                  <to>
                    <xdr:col>5</xdr:col>
                    <xdr:colOff>4763</xdr:colOff>
                    <xdr:row>57</xdr:row>
                    <xdr:rowOff>228600</xdr:rowOff>
                  </to>
                </anchor>
              </controlPr>
            </control>
          </mc:Choice>
        </mc:AlternateContent>
        <mc:AlternateContent xmlns:mc="http://schemas.openxmlformats.org/markup-compatibility/2006">
          <mc:Choice Requires="x14">
            <control shapeId="76845" r:id="rId49" name="Option Button 15-1-1">
              <controlPr defaultSize="0" autoFill="0" autoLine="0" autoPict="0">
                <anchor moveWithCells="1">
                  <from>
                    <xdr:col>11</xdr:col>
                    <xdr:colOff>42863</xdr:colOff>
                    <xdr:row>56</xdr:row>
                    <xdr:rowOff>242888</xdr:rowOff>
                  </from>
                  <to>
                    <xdr:col>15</xdr:col>
                    <xdr:colOff>300038</xdr:colOff>
                    <xdr:row>57</xdr:row>
                    <xdr:rowOff>242888</xdr:rowOff>
                  </to>
                </anchor>
              </controlPr>
            </control>
          </mc:Choice>
        </mc:AlternateContent>
        <mc:AlternateContent xmlns:mc="http://schemas.openxmlformats.org/markup-compatibility/2006">
          <mc:Choice Requires="x14">
            <control shapeId="76846" r:id="rId50" name="Group Box 15">
              <controlPr defaultSize="0" print="0" autoFill="0" autoPict="0">
                <anchor moveWithCells="1">
                  <from>
                    <xdr:col>2</xdr:col>
                    <xdr:colOff>428625</xdr:colOff>
                    <xdr:row>56</xdr:row>
                    <xdr:rowOff>0</xdr:rowOff>
                  </from>
                  <to>
                    <xdr:col>15</xdr:col>
                    <xdr:colOff>361950</xdr:colOff>
                    <xdr:row>58</xdr:row>
                    <xdr:rowOff>0</xdr:rowOff>
                  </to>
                </anchor>
              </controlPr>
            </control>
          </mc:Choice>
        </mc:AlternateContent>
        <mc:AlternateContent xmlns:mc="http://schemas.openxmlformats.org/markup-compatibility/2006">
          <mc:Choice Requires="x14">
            <control shapeId="76847" r:id="rId51" name="Option Button 14-3">
              <controlPr defaultSize="0" autoFill="0" autoLine="0" autoPict="0">
                <anchor moveWithCells="1">
                  <from>
                    <xdr:col>9</xdr:col>
                    <xdr:colOff>0</xdr:colOff>
                    <xdr:row>53</xdr:row>
                    <xdr:rowOff>9525</xdr:rowOff>
                  </from>
                  <to>
                    <xdr:col>10</xdr:col>
                    <xdr:colOff>314325</xdr:colOff>
                    <xdr:row>53</xdr:row>
                    <xdr:rowOff>228600</xdr:rowOff>
                  </to>
                </anchor>
              </controlPr>
            </control>
          </mc:Choice>
        </mc:AlternateContent>
        <mc:AlternateContent xmlns:mc="http://schemas.openxmlformats.org/markup-compatibility/2006">
          <mc:Choice Requires="x14">
            <control shapeId="76848" r:id="rId52" name="Option Button 14-2">
              <controlPr defaultSize="0" autoFill="0" autoLine="0" autoPict="0">
                <anchor moveWithCells="1">
                  <from>
                    <xdr:col>6</xdr:col>
                    <xdr:colOff>0</xdr:colOff>
                    <xdr:row>53</xdr:row>
                    <xdr:rowOff>9525</xdr:rowOff>
                  </from>
                  <to>
                    <xdr:col>7</xdr:col>
                    <xdr:colOff>333375</xdr:colOff>
                    <xdr:row>53</xdr:row>
                    <xdr:rowOff>228600</xdr:rowOff>
                  </to>
                </anchor>
              </controlPr>
            </control>
          </mc:Choice>
        </mc:AlternateContent>
        <mc:AlternateContent xmlns:mc="http://schemas.openxmlformats.org/markup-compatibility/2006">
          <mc:Choice Requires="x14">
            <control shapeId="76849" r:id="rId53" name="Option Button 14-1">
              <controlPr defaultSize="0" autoFill="0" autoLine="0" autoPict="0">
                <anchor moveWithCells="1">
                  <from>
                    <xdr:col>3</xdr:col>
                    <xdr:colOff>0</xdr:colOff>
                    <xdr:row>53</xdr:row>
                    <xdr:rowOff>19050</xdr:rowOff>
                  </from>
                  <to>
                    <xdr:col>4</xdr:col>
                    <xdr:colOff>190500</xdr:colOff>
                    <xdr:row>53</xdr:row>
                    <xdr:rowOff>238125</xdr:rowOff>
                  </to>
                </anchor>
              </controlPr>
            </control>
          </mc:Choice>
        </mc:AlternateContent>
        <mc:AlternateContent xmlns:mc="http://schemas.openxmlformats.org/markup-compatibility/2006">
          <mc:Choice Requires="x14">
            <control shapeId="76850" r:id="rId54" name="Group Box 14">
              <controlPr defaultSize="0" autoFill="0" autoPict="0">
                <anchor moveWithCells="1">
                  <from>
                    <xdr:col>3</xdr:col>
                    <xdr:colOff>0</xdr:colOff>
                    <xdr:row>53</xdr:row>
                    <xdr:rowOff>0</xdr:rowOff>
                  </from>
                  <to>
                    <xdr:col>15</xdr:col>
                    <xdr:colOff>0</xdr:colOff>
                    <xdr:row>54</xdr:row>
                    <xdr:rowOff>38100</xdr:rowOff>
                  </to>
                </anchor>
              </controlPr>
            </control>
          </mc:Choice>
        </mc:AlternateContent>
        <mc:AlternateContent xmlns:mc="http://schemas.openxmlformats.org/markup-compatibility/2006">
          <mc:Choice Requires="x14">
            <control shapeId="76851" r:id="rId55" name="Check Box 13">
              <controlPr defaultSize="0" autoFill="0" autoLine="0" autoPict="0">
                <anchor moveWithCells="1">
                  <from>
                    <xdr:col>3</xdr:col>
                    <xdr:colOff>9525</xdr:colOff>
                    <xdr:row>52</xdr:row>
                    <xdr:rowOff>9525</xdr:rowOff>
                  </from>
                  <to>
                    <xdr:col>4</xdr:col>
                    <xdr:colOff>190500</xdr:colOff>
                    <xdr:row>53</xdr:row>
                    <xdr:rowOff>9525</xdr:rowOff>
                  </to>
                </anchor>
              </controlPr>
            </control>
          </mc:Choice>
        </mc:AlternateContent>
        <mc:AlternateContent xmlns:mc="http://schemas.openxmlformats.org/markup-compatibility/2006">
          <mc:Choice Requires="x14">
            <control shapeId="76852" r:id="rId56" name="Option Button 13-2">
              <controlPr defaultSize="0" autoFill="0" autoLine="0" autoPict="0">
                <anchor moveWithCells="1">
                  <from>
                    <xdr:col>6</xdr:col>
                    <xdr:colOff>0</xdr:colOff>
                    <xdr:row>50</xdr:row>
                    <xdr:rowOff>19050</xdr:rowOff>
                  </from>
                  <to>
                    <xdr:col>7</xdr:col>
                    <xdr:colOff>333375</xdr:colOff>
                    <xdr:row>50</xdr:row>
                    <xdr:rowOff>238125</xdr:rowOff>
                  </to>
                </anchor>
              </controlPr>
            </control>
          </mc:Choice>
        </mc:AlternateContent>
        <mc:AlternateContent xmlns:mc="http://schemas.openxmlformats.org/markup-compatibility/2006">
          <mc:Choice Requires="x14">
            <control shapeId="76853" r:id="rId57" name="Option Button 13-1">
              <controlPr defaultSize="0" autoFill="0" autoLine="0" autoPict="0">
                <anchor moveWithCells="1">
                  <from>
                    <xdr:col>3</xdr:col>
                    <xdr:colOff>0</xdr:colOff>
                    <xdr:row>50</xdr:row>
                    <xdr:rowOff>19050</xdr:rowOff>
                  </from>
                  <to>
                    <xdr:col>4</xdr:col>
                    <xdr:colOff>190500</xdr:colOff>
                    <xdr:row>50</xdr:row>
                    <xdr:rowOff>238125</xdr:rowOff>
                  </to>
                </anchor>
              </controlPr>
            </control>
          </mc:Choice>
        </mc:AlternateContent>
        <mc:AlternateContent xmlns:mc="http://schemas.openxmlformats.org/markup-compatibility/2006">
          <mc:Choice Requires="x14">
            <control shapeId="76854" r:id="rId58" name="Group Box 13">
              <controlPr defaultSize="0" print="0" autoFill="0" autoPict="0">
                <anchor moveWithCells="1">
                  <from>
                    <xdr:col>3</xdr:col>
                    <xdr:colOff>0</xdr:colOff>
                    <xdr:row>50</xdr:row>
                    <xdr:rowOff>0</xdr:rowOff>
                  </from>
                  <to>
                    <xdr:col>15</xdr:col>
                    <xdr:colOff>0</xdr:colOff>
                    <xdr:row>53</xdr:row>
                    <xdr:rowOff>0</xdr:rowOff>
                  </to>
                </anchor>
              </controlPr>
            </control>
          </mc:Choice>
        </mc:AlternateContent>
        <mc:AlternateContent xmlns:mc="http://schemas.openxmlformats.org/markup-compatibility/2006">
          <mc:Choice Requires="x14">
            <control shapeId="76855" r:id="rId59" name="Check Box 12">
              <controlPr defaultSize="0" autoFill="0" autoLine="0" autoPict="0">
                <anchor moveWithCells="1">
                  <from>
                    <xdr:col>3</xdr:col>
                    <xdr:colOff>9525</xdr:colOff>
                    <xdr:row>49</xdr:row>
                    <xdr:rowOff>9525</xdr:rowOff>
                  </from>
                  <to>
                    <xdr:col>4</xdr:col>
                    <xdr:colOff>190500</xdr:colOff>
                    <xdr:row>50</xdr:row>
                    <xdr:rowOff>9525</xdr:rowOff>
                  </to>
                </anchor>
              </controlPr>
            </control>
          </mc:Choice>
        </mc:AlternateContent>
        <mc:AlternateContent xmlns:mc="http://schemas.openxmlformats.org/markup-compatibility/2006">
          <mc:Choice Requires="x14">
            <control shapeId="76856" r:id="rId60" name="Option Button 12-2">
              <controlPr defaultSize="0" autoFill="0" autoLine="0" autoPict="0">
                <anchor moveWithCells="1">
                  <from>
                    <xdr:col>6</xdr:col>
                    <xdr:colOff>0</xdr:colOff>
                    <xdr:row>47</xdr:row>
                    <xdr:rowOff>19050</xdr:rowOff>
                  </from>
                  <to>
                    <xdr:col>7</xdr:col>
                    <xdr:colOff>333375</xdr:colOff>
                    <xdr:row>47</xdr:row>
                    <xdr:rowOff>238125</xdr:rowOff>
                  </to>
                </anchor>
              </controlPr>
            </control>
          </mc:Choice>
        </mc:AlternateContent>
        <mc:AlternateContent xmlns:mc="http://schemas.openxmlformats.org/markup-compatibility/2006">
          <mc:Choice Requires="x14">
            <control shapeId="76857" r:id="rId61" name="Option Button 12-1">
              <controlPr defaultSize="0" autoFill="0" autoLine="0" autoPict="0">
                <anchor moveWithCells="1">
                  <from>
                    <xdr:col>3</xdr:col>
                    <xdr:colOff>0</xdr:colOff>
                    <xdr:row>47</xdr:row>
                    <xdr:rowOff>19050</xdr:rowOff>
                  </from>
                  <to>
                    <xdr:col>4</xdr:col>
                    <xdr:colOff>190500</xdr:colOff>
                    <xdr:row>47</xdr:row>
                    <xdr:rowOff>238125</xdr:rowOff>
                  </to>
                </anchor>
              </controlPr>
            </control>
          </mc:Choice>
        </mc:AlternateContent>
        <mc:AlternateContent xmlns:mc="http://schemas.openxmlformats.org/markup-compatibility/2006">
          <mc:Choice Requires="x14">
            <control shapeId="76858" r:id="rId62" name="Group Box 12">
              <controlPr defaultSize="0" print="0" autoFill="0" autoPict="0">
                <anchor moveWithCells="1">
                  <from>
                    <xdr:col>3</xdr:col>
                    <xdr:colOff>0</xdr:colOff>
                    <xdr:row>47</xdr:row>
                    <xdr:rowOff>0</xdr:rowOff>
                  </from>
                  <to>
                    <xdr:col>14</xdr:col>
                    <xdr:colOff>314325</xdr:colOff>
                    <xdr:row>50</xdr:row>
                    <xdr:rowOff>0</xdr:rowOff>
                  </to>
                </anchor>
              </controlPr>
            </control>
          </mc:Choice>
        </mc:AlternateContent>
        <mc:AlternateContent xmlns:mc="http://schemas.openxmlformats.org/markup-compatibility/2006">
          <mc:Choice Requires="x14">
            <control shapeId="76859" r:id="rId63" name="Check Box 11-5">
              <controlPr defaultSize="0" autoFill="0" autoLine="0" autoPict="0">
                <anchor moveWithCells="1">
                  <from>
                    <xdr:col>9</xdr:col>
                    <xdr:colOff>0</xdr:colOff>
                    <xdr:row>45</xdr:row>
                    <xdr:rowOff>28575</xdr:rowOff>
                  </from>
                  <to>
                    <xdr:col>10</xdr:col>
                    <xdr:colOff>142875</xdr:colOff>
                    <xdr:row>46</xdr:row>
                    <xdr:rowOff>0</xdr:rowOff>
                  </to>
                </anchor>
              </controlPr>
            </control>
          </mc:Choice>
        </mc:AlternateContent>
        <mc:AlternateContent xmlns:mc="http://schemas.openxmlformats.org/markup-compatibility/2006">
          <mc:Choice Requires="x14">
            <control shapeId="76860" r:id="rId64" name="Check Box 11-4">
              <controlPr defaultSize="0" autoFill="0" autoLine="0" autoPict="0">
                <anchor moveWithCells="1">
                  <from>
                    <xdr:col>7</xdr:col>
                    <xdr:colOff>152400</xdr:colOff>
                    <xdr:row>45</xdr:row>
                    <xdr:rowOff>28575</xdr:rowOff>
                  </from>
                  <to>
                    <xdr:col>8</xdr:col>
                    <xdr:colOff>314325</xdr:colOff>
                    <xdr:row>46</xdr:row>
                    <xdr:rowOff>0</xdr:rowOff>
                  </to>
                </anchor>
              </controlPr>
            </control>
          </mc:Choice>
        </mc:AlternateContent>
        <mc:AlternateContent xmlns:mc="http://schemas.openxmlformats.org/markup-compatibility/2006">
          <mc:Choice Requires="x14">
            <control shapeId="76861" r:id="rId65" name="Check Box 11-3">
              <controlPr defaultSize="0" autoFill="0" autoLine="0" autoPict="0">
                <anchor moveWithCells="1">
                  <from>
                    <xdr:col>5</xdr:col>
                    <xdr:colOff>304800</xdr:colOff>
                    <xdr:row>45</xdr:row>
                    <xdr:rowOff>28575</xdr:rowOff>
                  </from>
                  <to>
                    <xdr:col>7</xdr:col>
                    <xdr:colOff>38100</xdr:colOff>
                    <xdr:row>46</xdr:row>
                    <xdr:rowOff>0</xdr:rowOff>
                  </to>
                </anchor>
              </controlPr>
            </control>
          </mc:Choice>
        </mc:AlternateContent>
        <mc:AlternateContent xmlns:mc="http://schemas.openxmlformats.org/markup-compatibility/2006">
          <mc:Choice Requires="x14">
            <control shapeId="76862" r:id="rId66" name="Check Box 11-2">
              <controlPr defaultSize="0" autoFill="0" autoLine="0" autoPict="0">
                <anchor moveWithCells="1">
                  <from>
                    <xdr:col>3</xdr:col>
                    <xdr:colOff>619125</xdr:colOff>
                    <xdr:row>45</xdr:row>
                    <xdr:rowOff>19050</xdr:rowOff>
                  </from>
                  <to>
                    <xdr:col>5</xdr:col>
                    <xdr:colOff>200025</xdr:colOff>
                    <xdr:row>46</xdr:row>
                    <xdr:rowOff>19050</xdr:rowOff>
                  </to>
                </anchor>
              </controlPr>
            </control>
          </mc:Choice>
        </mc:AlternateContent>
        <mc:AlternateContent xmlns:mc="http://schemas.openxmlformats.org/markup-compatibility/2006">
          <mc:Choice Requires="x14">
            <control shapeId="76863" r:id="rId67" name="Check Box 11-1">
              <controlPr defaultSize="0" autoFill="0" autoLine="0" autoPict="0">
                <anchor moveWithCells="1">
                  <from>
                    <xdr:col>3</xdr:col>
                    <xdr:colOff>0</xdr:colOff>
                    <xdr:row>45</xdr:row>
                    <xdr:rowOff>28575</xdr:rowOff>
                  </from>
                  <to>
                    <xdr:col>4</xdr:col>
                    <xdr:colOff>19050</xdr:colOff>
                    <xdr:row>46</xdr:row>
                    <xdr:rowOff>0</xdr:rowOff>
                  </to>
                </anchor>
              </controlPr>
            </control>
          </mc:Choice>
        </mc:AlternateContent>
        <mc:AlternateContent xmlns:mc="http://schemas.openxmlformats.org/markup-compatibility/2006">
          <mc:Choice Requires="x14">
            <control shapeId="76864" r:id="rId68" name="Option Button 10-3">
              <controlPr defaultSize="0" autoFill="0" autoLine="0" autoPict="0">
                <anchor moveWithCells="1">
                  <from>
                    <xdr:col>3</xdr:col>
                    <xdr:colOff>14288</xdr:colOff>
                    <xdr:row>42</xdr:row>
                    <xdr:rowOff>238125</xdr:rowOff>
                  </from>
                  <to>
                    <xdr:col>3</xdr:col>
                    <xdr:colOff>442913</xdr:colOff>
                    <xdr:row>43</xdr:row>
                    <xdr:rowOff>204788</xdr:rowOff>
                  </to>
                </anchor>
              </controlPr>
            </control>
          </mc:Choice>
        </mc:AlternateContent>
        <mc:AlternateContent xmlns:mc="http://schemas.openxmlformats.org/markup-compatibility/2006">
          <mc:Choice Requires="x14">
            <control shapeId="76865" r:id="rId69" name="Option Button 10-2">
              <controlPr defaultSize="0" autoFill="0" autoLine="0" autoPict="0">
                <anchor moveWithCells="1">
                  <from>
                    <xdr:col>3</xdr:col>
                    <xdr:colOff>14288</xdr:colOff>
                    <xdr:row>41</xdr:row>
                    <xdr:rowOff>242888</xdr:rowOff>
                  </from>
                  <to>
                    <xdr:col>3</xdr:col>
                    <xdr:colOff>442913</xdr:colOff>
                    <xdr:row>42</xdr:row>
                    <xdr:rowOff>242888</xdr:rowOff>
                  </to>
                </anchor>
              </controlPr>
            </control>
          </mc:Choice>
        </mc:AlternateContent>
        <mc:AlternateContent xmlns:mc="http://schemas.openxmlformats.org/markup-compatibility/2006">
          <mc:Choice Requires="x14">
            <control shapeId="76866" r:id="rId70" name="Option Button 10-1">
              <controlPr defaultSize="0" autoFill="0" autoLine="0" autoPict="0">
                <anchor moveWithCells="1">
                  <from>
                    <xdr:col>3</xdr:col>
                    <xdr:colOff>14288</xdr:colOff>
                    <xdr:row>43</xdr:row>
                    <xdr:rowOff>252413</xdr:rowOff>
                  </from>
                  <to>
                    <xdr:col>3</xdr:col>
                    <xdr:colOff>442913</xdr:colOff>
                    <xdr:row>44</xdr:row>
                    <xdr:rowOff>219075</xdr:rowOff>
                  </to>
                </anchor>
              </controlPr>
            </control>
          </mc:Choice>
        </mc:AlternateContent>
        <mc:AlternateContent xmlns:mc="http://schemas.openxmlformats.org/markup-compatibility/2006">
          <mc:Choice Requires="x14">
            <control shapeId="76867" r:id="rId71" name="Group Box 10">
              <controlPr defaultSize="0" print="0" autoFill="0" autoPict="0">
                <anchor moveWithCells="1">
                  <from>
                    <xdr:col>3</xdr:col>
                    <xdr:colOff>0</xdr:colOff>
                    <xdr:row>42</xdr:row>
                    <xdr:rowOff>0</xdr:rowOff>
                  </from>
                  <to>
                    <xdr:col>14</xdr:col>
                    <xdr:colOff>314325</xdr:colOff>
                    <xdr:row>45</xdr:row>
                    <xdr:rowOff>0</xdr:rowOff>
                  </to>
                </anchor>
              </controlPr>
            </control>
          </mc:Choice>
        </mc:AlternateContent>
        <mc:AlternateContent xmlns:mc="http://schemas.openxmlformats.org/markup-compatibility/2006">
          <mc:Choice Requires="x14">
            <control shapeId="76868" r:id="rId72" name="Option Button 7-2-2">
              <controlPr defaultSize="0" autoFill="0" autoLine="0" autoPict="0">
                <anchor moveWithCells="1">
                  <from>
                    <xdr:col>9</xdr:col>
                    <xdr:colOff>0</xdr:colOff>
                    <xdr:row>35</xdr:row>
                    <xdr:rowOff>0</xdr:rowOff>
                  </from>
                  <to>
                    <xdr:col>10</xdr:col>
                    <xdr:colOff>314325</xdr:colOff>
                    <xdr:row>36</xdr:row>
                    <xdr:rowOff>0</xdr:rowOff>
                  </to>
                </anchor>
              </controlPr>
            </control>
          </mc:Choice>
        </mc:AlternateContent>
        <mc:AlternateContent xmlns:mc="http://schemas.openxmlformats.org/markup-compatibility/2006">
          <mc:Choice Requires="x14">
            <control shapeId="76869" r:id="rId73" name="Option Button 7-2-1">
              <controlPr defaultSize="0" autoFill="0" autoLine="0" autoPict="0">
                <anchor moveWithCells="1">
                  <from>
                    <xdr:col>6</xdr:col>
                    <xdr:colOff>0</xdr:colOff>
                    <xdr:row>35</xdr:row>
                    <xdr:rowOff>0</xdr:rowOff>
                  </from>
                  <to>
                    <xdr:col>7</xdr:col>
                    <xdr:colOff>333375</xdr:colOff>
                    <xdr:row>36</xdr:row>
                    <xdr:rowOff>0</xdr:rowOff>
                  </to>
                </anchor>
              </controlPr>
            </control>
          </mc:Choice>
        </mc:AlternateContent>
        <mc:AlternateContent xmlns:mc="http://schemas.openxmlformats.org/markup-compatibility/2006">
          <mc:Choice Requires="x14">
            <control shapeId="76870" r:id="rId74" name="Group Box 7-2">
              <controlPr defaultSize="0" print="0" autoFill="0" autoPict="0">
                <anchor moveWithCells="1">
                  <from>
                    <xdr:col>3</xdr:col>
                    <xdr:colOff>0</xdr:colOff>
                    <xdr:row>35</xdr:row>
                    <xdr:rowOff>0</xdr:rowOff>
                  </from>
                  <to>
                    <xdr:col>14</xdr:col>
                    <xdr:colOff>314325</xdr:colOff>
                    <xdr:row>36</xdr:row>
                    <xdr:rowOff>0</xdr:rowOff>
                  </to>
                </anchor>
              </controlPr>
            </control>
          </mc:Choice>
        </mc:AlternateContent>
        <mc:AlternateContent xmlns:mc="http://schemas.openxmlformats.org/markup-compatibility/2006">
          <mc:Choice Requires="x14">
            <control shapeId="76871" r:id="rId75" name="Option Button 7-1-2">
              <controlPr defaultSize="0" autoFill="0" autoLine="0" autoPict="0">
                <anchor moveWithCells="1">
                  <from>
                    <xdr:col>9</xdr:col>
                    <xdr:colOff>0</xdr:colOff>
                    <xdr:row>34</xdr:row>
                    <xdr:rowOff>0</xdr:rowOff>
                  </from>
                  <to>
                    <xdr:col>10</xdr:col>
                    <xdr:colOff>314325</xdr:colOff>
                    <xdr:row>35</xdr:row>
                    <xdr:rowOff>0</xdr:rowOff>
                  </to>
                </anchor>
              </controlPr>
            </control>
          </mc:Choice>
        </mc:AlternateContent>
        <mc:AlternateContent xmlns:mc="http://schemas.openxmlformats.org/markup-compatibility/2006">
          <mc:Choice Requires="x14">
            <control shapeId="76872" r:id="rId76" name="Option Button 7-1-1">
              <controlPr defaultSize="0" autoFill="0" autoLine="0" autoPict="0">
                <anchor moveWithCells="1">
                  <from>
                    <xdr:col>6</xdr:col>
                    <xdr:colOff>0</xdr:colOff>
                    <xdr:row>34</xdr:row>
                    <xdr:rowOff>0</xdr:rowOff>
                  </from>
                  <to>
                    <xdr:col>7</xdr:col>
                    <xdr:colOff>333375</xdr:colOff>
                    <xdr:row>35</xdr:row>
                    <xdr:rowOff>0</xdr:rowOff>
                  </to>
                </anchor>
              </controlPr>
            </control>
          </mc:Choice>
        </mc:AlternateContent>
        <mc:AlternateContent xmlns:mc="http://schemas.openxmlformats.org/markup-compatibility/2006">
          <mc:Choice Requires="x14">
            <control shapeId="76873" r:id="rId77" name="Group Box 7-1">
              <controlPr defaultSize="0" print="0" autoFill="0" autoPict="0">
                <anchor moveWithCells="1">
                  <from>
                    <xdr:col>3</xdr:col>
                    <xdr:colOff>0</xdr:colOff>
                    <xdr:row>34</xdr:row>
                    <xdr:rowOff>0</xdr:rowOff>
                  </from>
                  <to>
                    <xdr:col>14</xdr:col>
                    <xdr:colOff>314325</xdr:colOff>
                    <xdr:row>35</xdr:row>
                    <xdr:rowOff>0</xdr:rowOff>
                  </to>
                </anchor>
              </controlPr>
            </control>
          </mc:Choice>
        </mc:AlternateContent>
        <mc:AlternateContent xmlns:mc="http://schemas.openxmlformats.org/markup-compatibility/2006">
          <mc:Choice Requires="x14">
            <control shapeId="76874" r:id="rId78" name="Option Button 6-2">
              <controlPr defaultSize="0" autoFill="0" autoLine="0" autoPict="0">
                <anchor moveWithCells="1">
                  <from>
                    <xdr:col>6</xdr:col>
                    <xdr:colOff>0</xdr:colOff>
                    <xdr:row>32</xdr:row>
                    <xdr:rowOff>0</xdr:rowOff>
                  </from>
                  <to>
                    <xdr:col>7</xdr:col>
                    <xdr:colOff>333375</xdr:colOff>
                    <xdr:row>33</xdr:row>
                    <xdr:rowOff>0</xdr:rowOff>
                  </to>
                </anchor>
              </controlPr>
            </control>
          </mc:Choice>
        </mc:AlternateContent>
        <mc:AlternateContent xmlns:mc="http://schemas.openxmlformats.org/markup-compatibility/2006">
          <mc:Choice Requires="x14">
            <control shapeId="76875" r:id="rId79" name="Option Button 6-1">
              <controlPr defaultSize="0" autoFill="0" autoLine="0" autoPict="0">
                <anchor moveWithCells="1">
                  <from>
                    <xdr:col>3</xdr:col>
                    <xdr:colOff>0</xdr:colOff>
                    <xdr:row>32</xdr:row>
                    <xdr:rowOff>0</xdr:rowOff>
                  </from>
                  <to>
                    <xdr:col>4</xdr:col>
                    <xdr:colOff>190500</xdr:colOff>
                    <xdr:row>33</xdr:row>
                    <xdr:rowOff>0</xdr:rowOff>
                  </to>
                </anchor>
              </controlPr>
            </control>
          </mc:Choice>
        </mc:AlternateContent>
        <mc:AlternateContent xmlns:mc="http://schemas.openxmlformats.org/markup-compatibility/2006">
          <mc:Choice Requires="x14">
            <control shapeId="76876" r:id="rId80" name="Group Box 6">
              <controlPr defaultSize="0" print="0" autoFill="0" autoPict="0">
                <anchor moveWithCells="1">
                  <from>
                    <xdr:col>3</xdr:col>
                    <xdr:colOff>0</xdr:colOff>
                    <xdr:row>32</xdr:row>
                    <xdr:rowOff>0</xdr:rowOff>
                  </from>
                  <to>
                    <xdr:col>14</xdr:col>
                    <xdr:colOff>314325</xdr:colOff>
                    <xdr:row>33</xdr:row>
                    <xdr:rowOff>0</xdr:rowOff>
                  </to>
                </anchor>
              </controlPr>
            </control>
          </mc:Choice>
        </mc:AlternateContent>
        <mc:AlternateContent xmlns:mc="http://schemas.openxmlformats.org/markup-compatibility/2006">
          <mc:Choice Requires="x14">
            <control shapeId="76877" r:id="rId81" name="Check Box 5-3">
              <controlPr defaultSize="0" autoFill="0" autoLine="0" autoPict="0">
                <anchor moveWithCells="1">
                  <from>
                    <xdr:col>14</xdr:col>
                    <xdr:colOff>0</xdr:colOff>
                    <xdr:row>31</xdr:row>
                    <xdr:rowOff>0</xdr:rowOff>
                  </from>
                  <to>
                    <xdr:col>15</xdr:col>
                    <xdr:colOff>323850</xdr:colOff>
                    <xdr:row>32</xdr:row>
                    <xdr:rowOff>0</xdr:rowOff>
                  </to>
                </anchor>
              </controlPr>
            </control>
          </mc:Choice>
        </mc:AlternateContent>
        <mc:AlternateContent xmlns:mc="http://schemas.openxmlformats.org/markup-compatibility/2006">
          <mc:Choice Requires="x14">
            <control shapeId="76878" r:id="rId82" name="Option Button 5-2-4">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76879" r:id="rId83" name="Option Button 5-2-3">
              <controlPr defaultSize="0" autoFill="0" autoLine="0" autoPict="0">
                <anchor moveWithCells="1">
                  <from>
                    <xdr:col>9</xdr:col>
                    <xdr:colOff>0</xdr:colOff>
                    <xdr:row>30</xdr:row>
                    <xdr:rowOff>0</xdr:rowOff>
                  </from>
                  <to>
                    <xdr:col>10</xdr:col>
                    <xdr:colOff>314325</xdr:colOff>
                    <xdr:row>31</xdr:row>
                    <xdr:rowOff>0</xdr:rowOff>
                  </to>
                </anchor>
              </controlPr>
            </control>
          </mc:Choice>
        </mc:AlternateContent>
        <mc:AlternateContent xmlns:mc="http://schemas.openxmlformats.org/markup-compatibility/2006">
          <mc:Choice Requires="x14">
            <control shapeId="76880" r:id="rId84" name="Option Button 5-2-2">
              <controlPr defaultSize="0" autoFill="0" autoLine="0" autoPict="0">
                <anchor moveWithCells="1">
                  <from>
                    <xdr:col>6</xdr:col>
                    <xdr:colOff>0</xdr:colOff>
                    <xdr:row>30</xdr:row>
                    <xdr:rowOff>0</xdr:rowOff>
                  </from>
                  <to>
                    <xdr:col>7</xdr:col>
                    <xdr:colOff>333375</xdr:colOff>
                    <xdr:row>31</xdr:row>
                    <xdr:rowOff>0</xdr:rowOff>
                  </to>
                </anchor>
              </controlPr>
            </control>
          </mc:Choice>
        </mc:AlternateContent>
        <mc:AlternateContent xmlns:mc="http://schemas.openxmlformats.org/markup-compatibility/2006">
          <mc:Choice Requires="x14">
            <control shapeId="76881" r:id="rId85" name="Option Button 5-2-1">
              <controlPr defaultSize="0" autoFill="0" autoLine="0" autoPict="0">
                <anchor moveWithCells="1">
                  <from>
                    <xdr:col>3</xdr:col>
                    <xdr:colOff>0</xdr:colOff>
                    <xdr:row>30</xdr:row>
                    <xdr:rowOff>0</xdr:rowOff>
                  </from>
                  <to>
                    <xdr:col>4</xdr:col>
                    <xdr:colOff>190500</xdr:colOff>
                    <xdr:row>31</xdr:row>
                    <xdr:rowOff>0</xdr:rowOff>
                  </to>
                </anchor>
              </controlPr>
            </control>
          </mc:Choice>
        </mc:AlternateContent>
        <mc:AlternateContent xmlns:mc="http://schemas.openxmlformats.org/markup-compatibility/2006">
          <mc:Choice Requires="x14">
            <control shapeId="76882" r:id="rId86" name="Group Box 5-2">
              <controlPr defaultSize="0" print="0" autoFill="0" autoPict="0">
                <anchor moveWithCells="1">
                  <from>
                    <xdr:col>3</xdr:col>
                    <xdr:colOff>0</xdr:colOff>
                    <xdr:row>30</xdr:row>
                    <xdr:rowOff>0</xdr:rowOff>
                  </from>
                  <to>
                    <xdr:col>14</xdr:col>
                    <xdr:colOff>314325</xdr:colOff>
                    <xdr:row>31</xdr:row>
                    <xdr:rowOff>0</xdr:rowOff>
                  </to>
                </anchor>
              </controlPr>
            </control>
          </mc:Choice>
        </mc:AlternateContent>
        <mc:AlternateContent xmlns:mc="http://schemas.openxmlformats.org/markup-compatibility/2006">
          <mc:Choice Requires="x14">
            <control shapeId="76883" r:id="rId87" name="Check Box 5-1-3">
              <controlPr defaultSize="0" autoFill="0" autoLine="0" autoPict="0">
                <anchor moveWithCells="1">
                  <from>
                    <xdr:col>9</xdr:col>
                    <xdr:colOff>0</xdr:colOff>
                    <xdr:row>29</xdr:row>
                    <xdr:rowOff>0</xdr:rowOff>
                  </from>
                  <to>
                    <xdr:col>10</xdr:col>
                    <xdr:colOff>314325</xdr:colOff>
                    <xdr:row>30</xdr:row>
                    <xdr:rowOff>0</xdr:rowOff>
                  </to>
                </anchor>
              </controlPr>
            </control>
          </mc:Choice>
        </mc:AlternateContent>
        <mc:AlternateContent xmlns:mc="http://schemas.openxmlformats.org/markup-compatibility/2006">
          <mc:Choice Requires="x14">
            <control shapeId="76884" r:id="rId88" name="Check Box 5-1-2">
              <controlPr defaultSize="0" autoFill="0" autoLine="0" autoPict="0">
                <anchor moveWithCells="1">
                  <from>
                    <xdr:col>6</xdr:col>
                    <xdr:colOff>0</xdr:colOff>
                    <xdr:row>29</xdr:row>
                    <xdr:rowOff>0</xdr:rowOff>
                  </from>
                  <to>
                    <xdr:col>7</xdr:col>
                    <xdr:colOff>333375</xdr:colOff>
                    <xdr:row>30</xdr:row>
                    <xdr:rowOff>0</xdr:rowOff>
                  </to>
                </anchor>
              </controlPr>
            </control>
          </mc:Choice>
        </mc:AlternateContent>
        <mc:AlternateContent xmlns:mc="http://schemas.openxmlformats.org/markup-compatibility/2006">
          <mc:Choice Requires="x14">
            <control shapeId="76885" r:id="rId89" name="Check Box 5-1-1">
              <controlPr defaultSize="0" autoFill="0" autoLine="0" autoPict="0">
                <anchor moveWithCells="1">
                  <from>
                    <xdr:col>3</xdr:col>
                    <xdr:colOff>0</xdr:colOff>
                    <xdr:row>29</xdr:row>
                    <xdr:rowOff>0</xdr:rowOff>
                  </from>
                  <to>
                    <xdr:col>4</xdr:col>
                    <xdr:colOff>190500</xdr:colOff>
                    <xdr:row>30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38" yWindow="805" count="1">
        <x14:dataValidation type="list" allowBlank="1" showInputMessage="1" showErrorMessage="1" promptTitle="【地場産品基準】" prompt="該当する地場産品基準を選択してください。" xr:uid="{00000000-0002-0000-0100-00002D000000}">
          <x14:formula1>
            <xm:f>リスト_R07!$A$2:$A$20</xm:f>
          </x14:formula1>
          <xm:sqref>E83:N83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34"/>
  <sheetViews>
    <sheetView view="pageBreakPreview" zoomScaleNormal="100" zoomScaleSheetLayoutView="100" workbookViewId="0">
      <selection activeCell="B19" sqref="B19"/>
    </sheetView>
  </sheetViews>
  <sheetFormatPr defaultColWidth="10.59765625" defaultRowHeight="20.100000000000001" customHeight="1"/>
  <cols>
    <col min="1" max="4" width="10.59765625" style="61"/>
    <col min="5" max="5" width="12.59765625" style="61" customWidth="1"/>
    <col min="6" max="6" width="5.59765625" style="61" customWidth="1"/>
    <col min="7" max="7" width="15.59765625" style="61" customWidth="1"/>
    <col min="8" max="8" width="6.86328125" style="61" bestFit="1" customWidth="1"/>
    <col min="9" max="16384" width="10.59765625" style="61"/>
  </cols>
  <sheetData>
    <row r="1" spans="1:10" ht="20.100000000000001" customHeight="1">
      <c r="A1" s="354" t="s">
        <v>107</v>
      </c>
      <c r="B1" s="354"/>
      <c r="C1" s="61" t="s">
        <v>72</v>
      </c>
      <c r="F1" s="95" t="s">
        <v>84</v>
      </c>
      <c r="G1" s="95"/>
    </row>
    <row r="2" spans="1:10" s="64" customFormat="1" ht="20.100000000000001" customHeight="1">
      <c r="A2" s="62" t="s">
        <v>51</v>
      </c>
      <c r="B2" s="62" t="s">
        <v>52</v>
      </c>
      <c r="C2" s="62" t="s">
        <v>48</v>
      </c>
      <c r="D2" s="62" t="s">
        <v>53</v>
      </c>
      <c r="E2" s="63" t="s">
        <v>68</v>
      </c>
      <c r="F2" s="64" t="s">
        <v>69</v>
      </c>
      <c r="G2" s="352" t="s">
        <v>70</v>
      </c>
    </row>
    <row r="3" spans="1:10" s="67" customFormat="1" ht="20.100000000000001" customHeight="1">
      <c r="A3" s="65">
        <v>60</v>
      </c>
      <c r="B3" s="65">
        <v>2</v>
      </c>
      <c r="C3" s="92">
        <v>1100</v>
      </c>
      <c r="D3" s="92">
        <v>275</v>
      </c>
      <c r="E3" s="52" t="s">
        <v>71</v>
      </c>
      <c r="G3" s="352"/>
      <c r="I3" s="64"/>
      <c r="J3" s="64"/>
    </row>
    <row r="4" spans="1:10" s="67" customFormat="1" ht="20.100000000000001" customHeight="1">
      <c r="A4" s="65">
        <v>80</v>
      </c>
      <c r="B4" s="65">
        <v>5</v>
      </c>
      <c r="C4" s="92">
        <v>1400</v>
      </c>
      <c r="D4" s="92">
        <v>330</v>
      </c>
      <c r="E4" s="52" t="s">
        <v>71</v>
      </c>
      <c r="G4" s="352"/>
      <c r="I4" s="64"/>
      <c r="J4" s="64"/>
    </row>
    <row r="5" spans="1:10" s="67" customFormat="1" ht="20.100000000000001" customHeight="1">
      <c r="A5" s="65">
        <v>100</v>
      </c>
      <c r="B5" s="65">
        <v>10</v>
      </c>
      <c r="C5" s="92">
        <v>1720</v>
      </c>
      <c r="D5" s="92">
        <v>440</v>
      </c>
      <c r="E5" s="52" t="s">
        <v>71</v>
      </c>
      <c r="G5" s="352"/>
      <c r="I5" s="64"/>
      <c r="J5" s="64"/>
    </row>
    <row r="6" spans="1:10" s="67" customFormat="1" ht="20.100000000000001" customHeight="1">
      <c r="A6" s="65">
        <v>140</v>
      </c>
      <c r="B6" s="65">
        <v>20</v>
      </c>
      <c r="C6" s="92">
        <v>2220</v>
      </c>
      <c r="D6" s="92">
        <v>880</v>
      </c>
      <c r="E6" s="52" t="s">
        <v>71</v>
      </c>
      <c r="I6" s="64"/>
      <c r="J6" s="64"/>
    </row>
    <row r="7" spans="1:10" s="67" customFormat="1" ht="20.100000000000001" customHeight="1">
      <c r="A7" s="65">
        <v>160</v>
      </c>
      <c r="B7" s="65">
        <v>30</v>
      </c>
      <c r="C7" s="92">
        <v>2450</v>
      </c>
      <c r="D7" s="66" t="s">
        <v>54</v>
      </c>
      <c r="E7" s="52" t="s">
        <v>71</v>
      </c>
      <c r="I7" s="64"/>
      <c r="J7" s="64"/>
    </row>
    <row r="8" spans="1:10" ht="20.100000000000001" customHeight="1">
      <c r="I8" s="64"/>
      <c r="J8" s="64"/>
    </row>
    <row r="9" spans="1:10" s="64" customFormat="1" ht="20.100000000000001" customHeight="1">
      <c r="A9" s="62" t="s">
        <v>51</v>
      </c>
      <c r="B9" s="62" t="s">
        <v>52</v>
      </c>
      <c r="C9" s="62" t="s">
        <v>49</v>
      </c>
      <c r="D9" s="62" t="s">
        <v>55</v>
      </c>
      <c r="E9" s="63" t="s">
        <v>67</v>
      </c>
      <c r="F9" s="64" t="s">
        <v>65</v>
      </c>
      <c r="G9" s="353" t="s">
        <v>66</v>
      </c>
    </row>
    <row r="10" spans="1:10" s="67" customFormat="1" ht="20.100000000000001" customHeight="1">
      <c r="A10" s="65">
        <v>60</v>
      </c>
      <c r="B10" s="65">
        <v>2</v>
      </c>
      <c r="C10" s="92">
        <v>1190</v>
      </c>
      <c r="D10" s="66">
        <v>220</v>
      </c>
      <c r="E10" s="52" t="s">
        <v>71</v>
      </c>
      <c r="G10" s="353"/>
      <c r="I10" s="64"/>
      <c r="J10" s="64"/>
    </row>
    <row r="11" spans="1:10" s="67" customFormat="1" ht="20.100000000000001" customHeight="1">
      <c r="A11" s="65">
        <v>80</v>
      </c>
      <c r="B11" s="65">
        <v>5</v>
      </c>
      <c r="C11" s="92">
        <v>1480</v>
      </c>
      <c r="D11" s="66">
        <v>220</v>
      </c>
      <c r="E11" s="52" t="s">
        <v>71</v>
      </c>
      <c r="G11" s="353"/>
      <c r="I11" s="64"/>
      <c r="J11" s="64"/>
    </row>
    <row r="12" spans="1:10" s="67" customFormat="1" ht="20.100000000000001" customHeight="1">
      <c r="A12" s="65">
        <v>100</v>
      </c>
      <c r="B12" s="65">
        <v>10</v>
      </c>
      <c r="C12" s="92">
        <v>1790</v>
      </c>
      <c r="D12" s="66">
        <v>330</v>
      </c>
      <c r="E12" s="52" t="s">
        <v>71</v>
      </c>
      <c r="G12" s="68"/>
      <c r="I12" s="64"/>
      <c r="J12" s="64"/>
    </row>
    <row r="13" spans="1:10" s="67" customFormat="1" ht="20.100000000000001" customHeight="1">
      <c r="A13" s="65">
        <v>120</v>
      </c>
      <c r="B13" s="65">
        <v>15</v>
      </c>
      <c r="C13" s="92">
        <v>2110</v>
      </c>
      <c r="D13" s="66">
        <v>660</v>
      </c>
      <c r="E13" s="52" t="s">
        <v>71</v>
      </c>
      <c r="I13" s="64"/>
      <c r="J13" s="64"/>
    </row>
    <row r="14" spans="1:10" s="67" customFormat="1" ht="20.100000000000001" customHeight="1">
      <c r="A14" s="65">
        <v>140</v>
      </c>
      <c r="B14" s="65">
        <v>20</v>
      </c>
      <c r="C14" s="92">
        <v>2450</v>
      </c>
      <c r="D14" s="66" t="s">
        <v>54</v>
      </c>
      <c r="E14" s="52" t="s">
        <v>71</v>
      </c>
      <c r="I14" s="64"/>
      <c r="J14" s="64"/>
    </row>
    <row r="15" spans="1:10" s="67" customFormat="1" ht="20.100000000000001" customHeight="1">
      <c r="A15" s="65">
        <v>160</v>
      </c>
      <c r="B15" s="65">
        <v>25</v>
      </c>
      <c r="C15" s="92">
        <v>2770</v>
      </c>
      <c r="D15" s="66" t="s">
        <v>54</v>
      </c>
      <c r="E15" s="52" t="s">
        <v>71</v>
      </c>
      <c r="I15" s="64"/>
      <c r="J15" s="64"/>
    </row>
    <row r="16" spans="1:10" ht="20.100000000000001" customHeight="1">
      <c r="I16" s="64"/>
      <c r="J16" s="64"/>
    </row>
    <row r="17" spans="1:11" s="64" customFormat="1" ht="20.100000000000001" customHeight="1">
      <c r="A17" s="69" t="s">
        <v>51</v>
      </c>
      <c r="B17" s="69" t="s">
        <v>52</v>
      </c>
      <c r="C17" s="69" t="s">
        <v>50</v>
      </c>
      <c r="D17" s="69" t="s">
        <v>56</v>
      </c>
      <c r="F17" s="61"/>
      <c r="J17" s="93"/>
      <c r="K17" s="93"/>
    </row>
    <row r="18" spans="1:11" s="67" customFormat="1" ht="20.100000000000001" customHeight="1">
      <c r="A18" s="70">
        <v>60</v>
      </c>
      <c r="B18" s="70">
        <v>25</v>
      </c>
      <c r="C18" s="71">
        <v>1100</v>
      </c>
      <c r="D18" s="71">
        <v>225</v>
      </c>
      <c r="E18" s="64"/>
      <c r="F18" s="61"/>
      <c r="I18" s="64"/>
      <c r="J18" s="67">
        <f t="shared" ref="J18:J27" si="0">A18+B18</f>
        <v>85</v>
      </c>
      <c r="K18" s="71">
        <v>1100</v>
      </c>
    </row>
    <row r="19" spans="1:11" s="67" customFormat="1" ht="20.100000000000001" customHeight="1">
      <c r="A19" s="72">
        <v>60</v>
      </c>
      <c r="B19" s="72">
        <v>30</v>
      </c>
      <c r="C19" s="73">
        <v>1610</v>
      </c>
      <c r="D19" s="73">
        <v>225</v>
      </c>
      <c r="E19" s="64"/>
      <c r="F19" s="61"/>
      <c r="I19" s="64"/>
      <c r="J19" s="67">
        <f t="shared" si="0"/>
        <v>90</v>
      </c>
      <c r="K19" s="73">
        <v>1610</v>
      </c>
    </row>
    <row r="20" spans="1:11" s="67" customFormat="1" ht="20.100000000000001" customHeight="1">
      <c r="A20" s="70">
        <v>80</v>
      </c>
      <c r="B20" s="70">
        <v>25</v>
      </c>
      <c r="C20" s="71">
        <v>1310</v>
      </c>
      <c r="D20" s="71">
        <v>360</v>
      </c>
      <c r="E20" s="64"/>
      <c r="F20" s="61"/>
      <c r="I20" s="64"/>
      <c r="J20" s="67">
        <f t="shared" si="0"/>
        <v>105</v>
      </c>
      <c r="K20" s="71">
        <v>1310</v>
      </c>
    </row>
    <row r="21" spans="1:11" s="67" customFormat="1" ht="20.100000000000001" customHeight="1">
      <c r="A21" s="72">
        <v>80</v>
      </c>
      <c r="B21" s="72">
        <v>30</v>
      </c>
      <c r="C21" s="73">
        <v>1830</v>
      </c>
      <c r="D21" s="73">
        <v>360</v>
      </c>
      <c r="E21" s="64"/>
      <c r="F21" s="61"/>
      <c r="I21" s="64"/>
      <c r="J21" s="67">
        <f t="shared" si="0"/>
        <v>110</v>
      </c>
      <c r="K21" s="73">
        <v>1830</v>
      </c>
    </row>
    <row r="22" spans="1:11" s="67" customFormat="1" ht="20.100000000000001" customHeight="1">
      <c r="A22" s="70">
        <v>100</v>
      </c>
      <c r="B22" s="70">
        <v>25</v>
      </c>
      <c r="C22" s="71">
        <v>1560</v>
      </c>
      <c r="D22" s="71">
        <v>675</v>
      </c>
      <c r="E22" s="64"/>
      <c r="F22" s="61"/>
      <c r="I22" s="64"/>
      <c r="J22" s="67">
        <f t="shared" si="0"/>
        <v>125</v>
      </c>
      <c r="K22" s="71">
        <v>1560</v>
      </c>
    </row>
    <row r="23" spans="1:11" s="67" customFormat="1" ht="20.100000000000001" customHeight="1">
      <c r="A23" s="72">
        <v>100</v>
      </c>
      <c r="B23" s="72">
        <v>30</v>
      </c>
      <c r="C23" s="73">
        <v>2070</v>
      </c>
      <c r="D23" s="73">
        <v>675</v>
      </c>
      <c r="E23" s="64"/>
      <c r="F23" s="61"/>
      <c r="I23" s="64"/>
      <c r="J23" s="67">
        <f t="shared" si="0"/>
        <v>130</v>
      </c>
      <c r="K23" s="73">
        <v>2070</v>
      </c>
    </row>
    <row r="24" spans="1:11" s="67" customFormat="1" ht="20.100000000000001" customHeight="1">
      <c r="A24" s="70">
        <v>120</v>
      </c>
      <c r="B24" s="70">
        <v>25</v>
      </c>
      <c r="C24" s="71">
        <v>1800</v>
      </c>
      <c r="D24" s="71">
        <v>675</v>
      </c>
      <c r="E24" s="64"/>
      <c r="F24" s="61"/>
      <c r="I24" s="64"/>
      <c r="J24" s="67">
        <f t="shared" si="0"/>
        <v>145</v>
      </c>
      <c r="K24" s="71">
        <v>1800</v>
      </c>
    </row>
    <row r="25" spans="1:11" s="67" customFormat="1" ht="20.100000000000001" customHeight="1">
      <c r="A25" s="72">
        <v>120</v>
      </c>
      <c r="B25" s="72">
        <v>30</v>
      </c>
      <c r="C25" s="73">
        <v>2320</v>
      </c>
      <c r="D25" s="73">
        <v>675</v>
      </c>
      <c r="E25" s="64"/>
      <c r="F25" s="61"/>
      <c r="I25" s="64"/>
      <c r="J25" s="67">
        <f t="shared" si="0"/>
        <v>150</v>
      </c>
      <c r="K25" s="73">
        <v>2320</v>
      </c>
    </row>
    <row r="26" spans="1:11" s="67" customFormat="1" ht="20.100000000000001" customHeight="1">
      <c r="A26" s="70">
        <v>140</v>
      </c>
      <c r="B26" s="70">
        <v>25</v>
      </c>
      <c r="C26" s="71">
        <v>2060</v>
      </c>
      <c r="D26" s="71">
        <v>1330</v>
      </c>
      <c r="E26" s="64"/>
      <c r="F26" s="61"/>
      <c r="I26" s="64"/>
      <c r="J26" s="67">
        <f t="shared" si="0"/>
        <v>165</v>
      </c>
      <c r="K26" s="71">
        <v>2060</v>
      </c>
    </row>
    <row r="27" spans="1:11" s="67" customFormat="1" ht="20.100000000000001" customHeight="1">
      <c r="A27" s="72">
        <v>140</v>
      </c>
      <c r="B27" s="72">
        <v>30</v>
      </c>
      <c r="C27" s="73">
        <v>2570</v>
      </c>
      <c r="D27" s="73">
        <v>1330</v>
      </c>
      <c r="E27" s="64"/>
      <c r="F27" s="61"/>
      <c r="I27" s="64"/>
      <c r="J27" s="67">
        <f t="shared" si="0"/>
        <v>170</v>
      </c>
      <c r="K27" s="73">
        <v>2570</v>
      </c>
    </row>
    <row r="28" spans="1:11" s="67" customFormat="1" ht="20.100000000000001" customHeight="1">
      <c r="A28" s="70">
        <v>160</v>
      </c>
      <c r="B28" s="70">
        <v>25</v>
      </c>
      <c r="C28" s="71">
        <v>2270</v>
      </c>
      <c r="D28" s="71" t="s">
        <v>54</v>
      </c>
      <c r="E28" s="64"/>
      <c r="F28" s="61"/>
      <c r="I28" s="64"/>
      <c r="K28" s="117"/>
    </row>
    <row r="29" spans="1:11" s="67" customFormat="1" ht="20.100000000000001" customHeight="1">
      <c r="A29" s="72">
        <v>160</v>
      </c>
      <c r="B29" s="72">
        <v>30</v>
      </c>
      <c r="C29" s="73">
        <v>2790</v>
      </c>
      <c r="D29" s="73" t="s">
        <v>54</v>
      </c>
      <c r="E29" s="64"/>
      <c r="F29" s="61"/>
      <c r="I29" s="64"/>
      <c r="K29" s="117"/>
    </row>
    <row r="30" spans="1:11" s="67" customFormat="1" ht="20.100000000000001" customHeight="1">
      <c r="A30" s="74">
        <v>170</v>
      </c>
      <c r="B30" s="70">
        <v>25</v>
      </c>
      <c r="C30" s="75">
        <v>2640</v>
      </c>
      <c r="D30" s="71" t="s">
        <v>54</v>
      </c>
      <c r="E30" s="64"/>
      <c r="F30" s="61"/>
      <c r="I30" s="64"/>
      <c r="J30" s="67">
        <f>A28+B28</f>
        <v>185</v>
      </c>
      <c r="K30" s="71">
        <v>2270</v>
      </c>
    </row>
    <row r="31" spans="1:11" s="67" customFormat="1" ht="20.100000000000001" customHeight="1">
      <c r="A31" s="76">
        <v>170</v>
      </c>
      <c r="B31" s="72">
        <v>30</v>
      </c>
      <c r="C31" s="77">
        <v>3150</v>
      </c>
      <c r="D31" s="73" t="s">
        <v>54</v>
      </c>
      <c r="E31" s="64"/>
      <c r="F31" s="61"/>
      <c r="I31" s="64"/>
      <c r="J31" s="67">
        <f>A29+B29</f>
        <v>190</v>
      </c>
      <c r="K31" s="73">
        <v>2790</v>
      </c>
    </row>
    <row r="32" spans="1:11" ht="20.100000000000001" customHeight="1">
      <c r="E32" s="64"/>
      <c r="I32" s="64"/>
      <c r="J32" s="67">
        <f>A30+B30</f>
        <v>195</v>
      </c>
      <c r="K32" s="75">
        <v>2640</v>
      </c>
    </row>
    <row r="33" spans="10:11" ht="20.100000000000001" customHeight="1">
      <c r="J33" s="67">
        <f>A31+B31</f>
        <v>200</v>
      </c>
      <c r="K33" s="77">
        <v>3150</v>
      </c>
    </row>
    <row r="34" spans="10:11" ht="20.100000000000001" customHeight="1">
      <c r="J34" s="94"/>
      <c r="K34" s="94"/>
    </row>
  </sheetData>
  <mergeCells count="3">
    <mergeCell ref="G2:G5"/>
    <mergeCell ref="G9:G11"/>
    <mergeCell ref="A1:B1"/>
  </mergeCells>
  <phoneticPr fontId="3"/>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workbookViewId="0"/>
  </sheetViews>
  <sheetFormatPr defaultRowHeight="12.75"/>
  <cols>
    <col min="1" max="1" width="71.86328125" customWidth="1"/>
  </cols>
  <sheetData>
    <row r="1" spans="1:1">
      <c r="A1" s="125" t="s">
        <v>132</v>
      </c>
    </row>
    <row r="2" spans="1:1">
      <c r="A2" s="168" t="s">
        <v>265</v>
      </c>
    </row>
    <row r="3" spans="1:1">
      <c r="A3" s="168" t="s">
        <v>264</v>
      </c>
    </row>
    <row r="4" spans="1:1">
      <c r="A4" s="168" t="s">
        <v>266</v>
      </c>
    </row>
    <row r="5" spans="1:1">
      <c r="A5" s="168" t="s">
        <v>267</v>
      </c>
    </row>
    <row r="6" spans="1:1">
      <c r="A6" s="168" t="s">
        <v>268</v>
      </c>
    </row>
    <row r="7" spans="1:1">
      <c r="A7" s="168" t="s">
        <v>269</v>
      </c>
    </row>
    <row r="8" spans="1:1">
      <c r="A8" s="168" t="s">
        <v>270</v>
      </c>
    </row>
    <row r="9" spans="1:1">
      <c r="A9" s="168" t="s">
        <v>271</v>
      </c>
    </row>
    <row r="10" spans="1:1">
      <c r="A10" s="168" t="s">
        <v>272</v>
      </c>
    </row>
    <row r="11" spans="1:1">
      <c r="A11" s="168" t="s">
        <v>273</v>
      </c>
    </row>
    <row r="12" spans="1:1">
      <c r="A12" s="168" t="s">
        <v>274</v>
      </c>
    </row>
    <row r="13" spans="1:1">
      <c r="A13" s="168" t="s">
        <v>281</v>
      </c>
    </row>
    <row r="14" spans="1:1">
      <c r="A14" s="168" t="s">
        <v>282</v>
      </c>
    </row>
    <row r="15" spans="1:1">
      <c r="A15" s="168" t="s">
        <v>275</v>
      </c>
    </row>
    <row r="16" spans="1:1">
      <c r="A16" s="168" t="s">
        <v>276</v>
      </c>
    </row>
    <row r="17" spans="1:1">
      <c r="A17" s="168" t="s">
        <v>277</v>
      </c>
    </row>
    <row r="18" spans="1:1">
      <c r="A18" s="168" t="s">
        <v>278</v>
      </c>
    </row>
    <row r="19" spans="1:1">
      <c r="A19" s="168" t="s">
        <v>279</v>
      </c>
    </row>
    <row r="20" spans="1:1">
      <c r="A20" s="168" t="s">
        <v>280</v>
      </c>
    </row>
  </sheetData>
  <phoneticPr fontId="3"/>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Z55"/>
  <sheetViews>
    <sheetView view="pageBreakPreview" zoomScale="85" zoomScaleNormal="100" zoomScaleSheetLayoutView="85" workbookViewId="0"/>
  </sheetViews>
  <sheetFormatPr defaultColWidth="8.73046875" defaultRowHeight="12.75"/>
  <cols>
    <col min="1" max="1" width="2.46484375" customWidth="1"/>
    <col min="2" max="2" width="8.73046875" customWidth="1"/>
  </cols>
  <sheetData>
    <row r="1" spans="1:2">
      <c r="A1" s="126"/>
    </row>
    <row r="2" spans="1:2" ht="18.75">
      <c r="B2" s="127" t="s">
        <v>156</v>
      </c>
    </row>
    <row r="3" spans="1:2" ht="18.75">
      <c r="B3" s="128" t="s">
        <v>157</v>
      </c>
    </row>
    <row r="27" spans="26:26">
      <c r="Z27" s="129"/>
    </row>
    <row r="55" spans="10:10">
      <c r="J55" t="s">
        <v>158</v>
      </c>
    </row>
  </sheetData>
  <sheetProtection algorithmName="SHA-512" hashValue="jkAxZDUuOnrCDH/FsjpCICvECmbPBRpyJ2FTlYt6p4+PpRUgZElFEe8YL2pzKh9QdGyxWGIUgQspyho/nLW+RA==" saltValue="yWM1jy8MXrayF/ihgEzhIQ==" spinCount="100000" sheet="1" objects="1" scenarios="1"/>
  <phoneticPr fontId="3"/>
  <printOptions horizontalCentered="1" verticalCentered="1"/>
  <pageMargins left="0.19685039370078741" right="0.19685039370078741" top="0.47244094488188981" bottom="0.19685039370078741" header="0.31496062992125984" footer="0.1968503937007874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5"/>
  <sheetViews>
    <sheetView showZeros="0" view="pageBreakPreview" zoomScale="70" zoomScaleNormal="55" zoomScaleSheetLayoutView="70" zoomScalePageLayoutView="40" workbookViewId="0"/>
  </sheetViews>
  <sheetFormatPr defaultColWidth="8.73046875" defaultRowHeight="18.75"/>
  <cols>
    <col min="1" max="2" width="2.46484375" style="138" customWidth="1"/>
    <col min="3" max="3" width="20.73046875" style="138" customWidth="1"/>
    <col min="4" max="5" width="16.46484375" style="138" customWidth="1"/>
    <col min="6" max="6" width="23.73046875" style="138" customWidth="1"/>
    <col min="7" max="7" width="48.46484375" style="139" customWidth="1"/>
    <col min="8" max="9" width="15.73046875" style="139" customWidth="1"/>
    <col min="10" max="10" width="2.73046875" style="139" customWidth="1"/>
    <col min="11" max="11" width="21.46484375" style="139" customWidth="1"/>
    <col min="12" max="14" width="60.265625" style="154" customWidth="1"/>
    <col min="15" max="15" width="29.73046875" style="133" customWidth="1"/>
    <col min="16" max="16" width="40.73046875" style="133" customWidth="1"/>
    <col min="17" max="17" width="47.86328125" style="133" customWidth="1"/>
    <col min="18" max="18" width="38" style="139" customWidth="1"/>
    <col min="19" max="19" width="19.46484375" style="142" customWidth="1"/>
    <col min="20" max="20" width="44.59765625" style="142" customWidth="1"/>
    <col min="21" max="23" width="44.59765625" style="138" customWidth="1"/>
    <col min="24" max="24" width="9.46484375" style="138" customWidth="1"/>
    <col min="25" max="26" width="9.46484375" style="138" hidden="1" customWidth="1"/>
    <col min="27" max="30" width="9.46484375" style="138" customWidth="1"/>
    <col min="31" max="31" width="82" style="138" customWidth="1"/>
    <col min="32" max="32" width="67" style="138" customWidth="1"/>
    <col min="33" max="36" width="9.46484375" style="138" customWidth="1"/>
    <col min="37" max="16384" width="8.73046875" style="138"/>
  </cols>
  <sheetData>
    <row r="1" spans="1:26" s="134" customFormat="1" ht="19.899999999999999" customHeight="1">
      <c r="A1" s="131"/>
      <c r="B1" s="131"/>
      <c r="C1" s="131"/>
      <c r="D1" s="131"/>
      <c r="E1" s="131"/>
      <c r="F1" s="131"/>
      <c r="G1" s="132"/>
      <c r="H1" s="132"/>
      <c r="I1" s="132"/>
      <c r="J1" s="132"/>
      <c r="K1" s="132"/>
      <c r="L1" s="132"/>
      <c r="M1" s="132"/>
      <c r="N1" s="132"/>
      <c r="O1" s="133"/>
      <c r="P1" s="133"/>
      <c r="Q1" s="133"/>
      <c r="R1" s="132"/>
      <c r="S1" s="132"/>
      <c r="T1" s="132"/>
    </row>
    <row r="2" spans="1:26" s="134" customFormat="1" ht="19.899999999999999" customHeight="1">
      <c r="A2" s="131"/>
      <c r="B2" s="131"/>
      <c r="C2" s="364" t="s">
        <v>262</v>
      </c>
      <c r="D2" s="364"/>
      <c r="E2" s="364"/>
      <c r="F2" s="364"/>
      <c r="G2" s="364"/>
      <c r="H2" s="364"/>
      <c r="I2" s="364"/>
      <c r="J2" s="132"/>
      <c r="K2" s="132"/>
      <c r="L2" s="132"/>
      <c r="M2" s="132"/>
      <c r="N2" s="132"/>
      <c r="O2" s="133"/>
      <c r="P2" s="133"/>
      <c r="Q2" s="133"/>
      <c r="R2" s="132"/>
      <c r="S2" s="132"/>
      <c r="T2" s="132"/>
    </row>
    <row r="3" spans="1:26" s="134" customFormat="1" ht="19.899999999999999" customHeight="1">
      <c r="A3" s="135"/>
      <c r="B3" s="135"/>
      <c r="C3" s="136"/>
      <c r="D3" s="136"/>
      <c r="E3" s="136"/>
      <c r="F3" s="136"/>
      <c r="G3" s="136"/>
      <c r="H3" s="136"/>
      <c r="I3" s="136"/>
      <c r="J3" s="135"/>
      <c r="K3" s="135"/>
      <c r="L3" s="135"/>
      <c r="M3" s="135"/>
      <c r="N3" s="135"/>
      <c r="O3" s="137"/>
      <c r="P3" s="137"/>
      <c r="Q3" s="137"/>
      <c r="R3" s="135"/>
      <c r="S3" s="135"/>
      <c r="T3" s="135"/>
    </row>
    <row r="4" spans="1:26" ht="17.649999999999999" customHeight="1">
      <c r="C4" s="130" t="s">
        <v>159</v>
      </c>
      <c r="K4" s="140" t="s">
        <v>263</v>
      </c>
      <c r="L4" s="141"/>
      <c r="M4" s="141"/>
      <c r="N4" s="141"/>
      <c r="O4" s="142"/>
      <c r="P4" s="142"/>
      <c r="Q4" s="142"/>
    </row>
    <row r="5" spans="1:26" s="134" customFormat="1" ht="61.15" customHeight="1">
      <c r="A5" s="131"/>
      <c r="B5" s="131"/>
      <c r="C5" s="156"/>
      <c r="D5" s="371" t="s">
        <v>160</v>
      </c>
      <c r="E5" s="371"/>
      <c r="F5" s="371"/>
      <c r="G5" s="371"/>
      <c r="H5" s="371"/>
      <c r="I5" s="371"/>
      <c r="J5" s="157"/>
      <c r="K5" s="156"/>
      <c r="L5" s="156" t="s">
        <v>161</v>
      </c>
      <c r="M5" s="156" t="s">
        <v>162</v>
      </c>
      <c r="N5" s="156" t="s">
        <v>163</v>
      </c>
      <c r="O5" s="143"/>
      <c r="P5" s="143"/>
      <c r="Q5" s="144"/>
      <c r="R5" s="145"/>
    </row>
    <row r="6" spans="1:26" s="134" customFormat="1" ht="65.099999999999994" customHeight="1">
      <c r="A6" s="131"/>
      <c r="B6" s="131"/>
      <c r="C6" s="158" t="s">
        <v>164</v>
      </c>
      <c r="D6" s="355" t="s">
        <v>165</v>
      </c>
      <c r="E6" s="356"/>
      <c r="F6" s="356"/>
      <c r="G6" s="356"/>
      <c r="H6" s="356"/>
      <c r="I6" s="357"/>
      <c r="J6" s="157"/>
      <c r="K6" s="158" t="s">
        <v>164</v>
      </c>
      <c r="L6" s="159" t="s">
        <v>166</v>
      </c>
      <c r="M6" s="159" t="s">
        <v>167</v>
      </c>
      <c r="N6" s="159" t="s">
        <v>167</v>
      </c>
      <c r="O6" s="143"/>
      <c r="P6" s="143"/>
      <c r="Q6" s="144"/>
      <c r="R6" s="146"/>
      <c r="Y6" s="132">
        <v>1</v>
      </c>
      <c r="Z6" s="132">
        <v>1</v>
      </c>
    </row>
    <row r="7" spans="1:26" s="134" customFormat="1" ht="90.6" customHeight="1">
      <c r="A7" s="131"/>
      <c r="B7" s="131"/>
      <c r="C7" s="160" t="s">
        <v>168</v>
      </c>
      <c r="D7" s="358" t="s">
        <v>169</v>
      </c>
      <c r="E7" s="359"/>
      <c r="F7" s="359"/>
      <c r="G7" s="359"/>
      <c r="H7" s="359"/>
      <c r="I7" s="360"/>
      <c r="J7" s="157"/>
      <c r="K7" s="160" t="s">
        <v>168</v>
      </c>
      <c r="L7" s="161" t="s">
        <v>170</v>
      </c>
      <c r="M7" s="161" t="s">
        <v>171</v>
      </c>
      <c r="N7" s="161" t="s">
        <v>172</v>
      </c>
      <c r="O7" s="143"/>
      <c r="P7" s="143"/>
      <c r="Q7" s="144"/>
      <c r="R7" s="144"/>
      <c r="Y7" s="132">
        <v>2</v>
      </c>
      <c r="Z7" s="132">
        <v>3</v>
      </c>
    </row>
    <row r="8" spans="1:26" s="134" customFormat="1" ht="124.5" customHeight="1">
      <c r="A8" s="131"/>
      <c r="B8" s="131"/>
      <c r="C8" s="160" t="s">
        <v>173</v>
      </c>
      <c r="D8" s="358" t="s">
        <v>174</v>
      </c>
      <c r="E8" s="359"/>
      <c r="F8" s="359"/>
      <c r="G8" s="359"/>
      <c r="H8" s="359"/>
      <c r="I8" s="360"/>
      <c r="J8" s="157"/>
      <c r="K8" s="160" t="s">
        <v>173</v>
      </c>
      <c r="L8" s="161" t="s">
        <v>175</v>
      </c>
      <c r="M8" s="161" t="s">
        <v>176</v>
      </c>
      <c r="N8" s="161" t="s">
        <v>177</v>
      </c>
      <c r="O8" s="143"/>
      <c r="P8" s="147"/>
      <c r="Q8" s="144"/>
      <c r="R8" s="146"/>
      <c r="Y8" s="132">
        <v>3</v>
      </c>
      <c r="Z8" s="132">
        <v>3</v>
      </c>
    </row>
    <row r="9" spans="1:26" s="134" customFormat="1" ht="84.6" customHeight="1">
      <c r="A9" s="131"/>
      <c r="B9" s="131"/>
      <c r="C9" s="160" t="s">
        <v>178</v>
      </c>
      <c r="D9" s="358" t="s">
        <v>179</v>
      </c>
      <c r="E9" s="359"/>
      <c r="F9" s="359"/>
      <c r="G9" s="359"/>
      <c r="H9" s="359"/>
      <c r="I9" s="360"/>
      <c r="J9" s="157"/>
      <c r="K9" s="160" t="s">
        <v>178</v>
      </c>
      <c r="L9" s="161" t="s">
        <v>180</v>
      </c>
      <c r="M9" s="161" t="s">
        <v>181</v>
      </c>
      <c r="N9" s="161" t="s">
        <v>182</v>
      </c>
      <c r="O9" s="143"/>
      <c r="P9" s="143"/>
      <c r="Q9" s="144"/>
      <c r="R9" s="144"/>
      <c r="Y9" s="132" t="s">
        <v>183</v>
      </c>
      <c r="Z9" s="132">
        <v>3</v>
      </c>
    </row>
    <row r="10" spans="1:26" s="134" customFormat="1" ht="78.599999999999994" customHeight="1">
      <c r="A10" s="131"/>
      <c r="B10" s="131"/>
      <c r="C10" s="160" t="s">
        <v>184</v>
      </c>
      <c r="D10" s="358" t="s">
        <v>185</v>
      </c>
      <c r="E10" s="359"/>
      <c r="F10" s="359"/>
      <c r="G10" s="359"/>
      <c r="H10" s="359"/>
      <c r="I10" s="360"/>
      <c r="J10" s="157"/>
      <c r="K10" s="160" t="s">
        <v>184</v>
      </c>
      <c r="L10" s="161" t="s">
        <v>186</v>
      </c>
      <c r="M10" s="161" t="s">
        <v>187</v>
      </c>
      <c r="N10" s="161" t="s">
        <v>188</v>
      </c>
      <c r="O10" s="143"/>
      <c r="P10" s="143"/>
      <c r="Q10" s="144"/>
      <c r="R10" s="144"/>
      <c r="Y10" s="132" t="s">
        <v>189</v>
      </c>
      <c r="Z10" s="132">
        <v>3</v>
      </c>
    </row>
    <row r="11" spans="1:26" s="134" customFormat="1" ht="86.25" customHeight="1">
      <c r="A11" s="131"/>
      <c r="B11" s="131"/>
      <c r="C11" s="162" t="s">
        <v>190</v>
      </c>
      <c r="D11" s="358" t="s">
        <v>191</v>
      </c>
      <c r="E11" s="359"/>
      <c r="F11" s="359"/>
      <c r="G11" s="359"/>
      <c r="H11" s="359"/>
      <c r="I11" s="360"/>
      <c r="J11" s="157"/>
      <c r="K11" s="162" t="s">
        <v>190</v>
      </c>
      <c r="L11" s="161" t="s">
        <v>192</v>
      </c>
      <c r="M11" s="161" t="s">
        <v>193</v>
      </c>
      <c r="N11" s="161" t="s">
        <v>194</v>
      </c>
      <c r="O11" s="143"/>
      <c r="P11" s="143"/>
      <c r="Q11" s="144"/>
      <c r="R11" s="144"/>
      <c r="Y11" s="132" t="s">
        <v>195</v>
      </c>
      <c r="Z11" s="132">
        <v>3</v>
      </c>
    </row>
    <row r="12" spans="1:26" s="134" customFormat="1" ht="65.099999999999994" customHeight="1">
      <c r="A12" s="131"/>
      <c r="B12" s="131"/>
      <c r="C12" s="160" t="s">
        <v>196</v>
      </c>
      <c r="D12" s="368" t="s">
        <v>197</v>
      </c>
      <c r="E12" s="369"/>
      <c r="F12" s="369"/>
      <c r="G12" s="369"/>
      <c r="H12" s="369"/>
      <c r="I12" s="370"/>
      <c r="J12" s="157"/>
      <c r="K12" s="160" t="s">
        <v>196</v>
      </c>
      <c r="L12" s="161" t="s">
        <v>198</v>
      </c>
      <c r="M12" s="163" t="s">
        <v>199</v>
      </c>
      <c r="N12" s="161" t="s">
        <v>200</v>
      </c>
      <c r="O12" s="143"/>
      <c r="P12" s="143"/>
      <c r="Q12" s="144"/>
      <c r="R12" s="144"/>
      <c r="Y12" s="132">
        <v>4</v>
      </c>
      <c r="Z12" s="132">
        <v>3</v>
      </c>
    </row>
    <row r="13" spans="1:26" s="134" customFormat="1" ht="65.099999999999994" customHeight="1">
      <c r="A13" s="131"/>
      <c r="B13" s="131"/>
      <c r="C13" s="160" t="s">
        <v>201</v>
      </c>
      <c r="D13" s="368" t="s">
        <v>202</v>
      </c>
      <c r="E13" s="369"/>
      <c r="F13" s="369"/>
      <c r="G13" s="369"/>
      <c r="H13" s="369"/>
      <c r="I13" s="370"/>
      <c r="J13" s="157"/>
      <c r="K13" s="160" t="s">
        <v>201</v>
      </c>
      <c r="L13" s="164" t="s">
        <v>203</v>
      </c>
      <c r="M13" s="161" t="s">
        <v>204</v>
      </c>
      <c r="N13" s="161" t="s">
        <v>205</v>
      </c>
      <c r="O13" s="143"/>
      <c r="P13" s="143"/>
      <c r="Q13" s="144"/>
      <c r="R13" s="146"/>
      <c r="Y13" s="132">
        <v>5</v>
      </c>
      <c r="Z13" s="132">
        <v>3</v>
      </c>
    </row>
    <row r="14" spans="1:26" s="134" customFormat="1" ht="65.099999999999994" customHeight="1">
      <c r="A14" s="131"/>
      <c r="B14" s="131"/>
      <c r="C14" s="160" t="s">
        <v>206</v>
      </c>
      <c r="D14" s="358" t="s">
        <v>207</v>
      </c>
      <c r="E14" s="359"/>
      <c r="F14" s="359"/>
      <c r="G14" s="359"/>
      <c r="H14" s="359"/>
      <c r="I14" s="360"/>
      <c r="J14" s="157"/>
      <c r="K14" s="160" t="s">
        <v>206</v>
      </c>
      <c r="L14" s="161" t="s">
        <v>208</v>
      </c>
      <c r="M14" s="161" t="s">
        <v>209</v>
      </c>
      <c r="N14" s="161" t="s">
        <v>210</v>
      </c>
      <c r="O14" s="143"/>
      <c r="P14" s="143"/>
      <c r="Q14" s="144"/>
      <c r="R14" s="144"/>
      <c r="Y14" s="132">
        <v>6</v>
      </c>
      <c r="Z14" s="132">
        <v>3</v>
      </c>
    </row>
    <row r="15" spans="1:26" s="134" customFormat="1" ht="97.5" customHeight="1">
      <c r="A15" s="131"/>
      <c r="B15" s="131"/>
      <c r="C15" s="160" t="s">
        <v>211</v>
      </c>
      <c r="D15" s="368" t="s">
        <v>212</v>
      </c>
      <c r="E15" s="369"/>
      <c r="F15" s="369"/>
      <c r="G15" s="369"/>
      <c r="H15" s="369"/>
      <c r="I15" s="370"/>
      <c r="J15" s="157"/>
      <c r="K15" s="162" t="s">
        <v>211</v>
      </c>
      <c r="L15" s="161" t="s">
        <v>213</v>
      </c>
      <c r="M15" s="161" t="s">
        <v>214</v>
      </c>
      <c r="N15" s="161" t="s">
        <v>215</v>
      </c>
      <c r="O15" s="143"/>
      <c r="P15" s="143"/>
      <c r="Q15" s="144"/>
      <c r="R15" s="144"/>
      <c r="Y15" s="132">
        <v>7</v>
      </c>
      <c r="Z15" s="132">
        <v>3</v>
      </c>
    </row>
    <row r="16" spans="1:26" s="134" customFormat="1" ht="86.1" customHeight="1">
      <c r="A16" s="131"/>
      <c r="B16" s="131"/>
      <c r="C16" s="162" t="s">
        <v>216</v>
      </c>
      <c r="D16" s="358" t="s">
        <v>217</v>
      </c>
      <c r="E16" s="359"/>
      <c r="F16" s="359"/>
      <c r="G16" s="359"/>
      <c r="H16" s="359"/>
      <c r="I16" s="360"/>
      <c r="J16" s="157"/>
      <c r="K16" s="162" t="s">
        <v>216</v>
      </c>
      <c r="L16" s="161" t="s">
        <v>218</v>
      </c>
      <c r="M16" s="161" t="s">
        <v>219</v>
      </c>
      <c r="N16" s="161" t="s">
        <v>220</v>
      </c>
      <c r="O16" s="143"/>
      <c r="P16" s="143"/>
      <c r="Q16" s="144"/>
      <c r="R16" s="144"/>
      <c r="Y16" s="132" t="s">
        <v>221</v>
      </c>
      <c r="Z16" s="132">
        <v>3</v>
      </c>
    </row>
    <row r="17" spans="1:26" s="134" customFormat="1" ht="65.099999999999994" customHeight="1">
      <c r="A17" s="131"/>
      <c r="B17" s="131"/>
      <c r="C17" s="162" t="s">
        <v>222</v>
      </c>
      <c r="D17" s="358" t="s">
        <v>223</v>
      </c>
      <c r="E17" s="359"/>
      <c r="F17" s="359"/>
      <c r="G17" s="359"/>
      <c r="H17" s="359"/>
      <c r="I17" s="360"/>
      <c r="J17" s="157"/>
      <c r="K17" s="162" t="s">
        <v>222</v>
      </c>
      <c r="L17" s="161" t="s">
        <v>224</v>
      </c>
      <c r="M17" s="161" t="s">
        <v>225</v>
      </c>
      <c r="N17" s="161" t="s">
        <v>226</v>
      </c>
      <c r="O17" s="148"/>
      <c r="P17" s="143"/>
      <c r="Q17" s="144"/>
      <c r="R17" s="144"/>
      <c r="Y17" s="132" t="s">
        <v>227</v>
      </c>
      <c r="Z17" s="132">
        <v>2</v>
      </c>
    </row>
    <row r="18" spans="1:26" s="134" customFormat="1" ht="79.5" customHeight="1">
      <c r="A18" s="131"/>
      <c r="B18" s="131"/>
      <c r="C18" s="162" t="s">
        <v>228</v>
      </c>
      <c r="D18" s="358" t="s">
        <v>229</v>
      </c>
      <c r="E18" s="359"/>
      <c r="F18" s="359"/>
      <c r="G18" s="359"/>
      <c r="H18" s="359"/>
      <c r="I18" s="360"/>
      <c r="J18" s="157"/>
      <c r="K18" s="162" t="s">
        <v>228</v>
      </c>
      <c r="L18" s="161" t="s">
        <v>230</v>
      </c>
      <c r="M18" s="161" t="s">
        <v>231</v>
      </c>
      <c r="N18" s="161" t="s">
        <v>226</v>
      </c>
      <c r="O18" s="143"/>
      <c r="P18" s="143"/>
      <c r="Q18" s="144"/>
      <c r="R18" s="144"/>
      <c r="Y18" s="132" t="s">
        <v>232</v>
      </c>
      <c r="Z18" s="132">
        <v>2</v>
      </c>
    </row>
    <row r="19" spans="1:26" s="134" customFormat="1" ht="65.099999999999994" customHeight="1">
      <c r="A19" s="131"/>
      <c r="B19" s="131"/>
      <c r="C19" s="162" t="s">
        <v>233</v>
      </c>
      <c r="D19" s="358" t="s">
        <v>234</v>
      </c>
      <c r="E19" s="359"/>
      <c r="F19" s="359"/>
      <c r="G19" s="359"/>
      <c r="H19" s="359"/>
      <c r="I19" s="360"/>
      <c r="J19" s="157"/>
      <c r="K19" s="162" t="s">
        <v>233</v>
      </c>
      <c r="L19" s="161" t="s">
        <v>235</v>
      </c>
      <c r="M19" s="163" t="s">
        <v>236</v>
      </c>
      <c r="N19" s="163" t="s">
        <v>237</v>
      </c>
      <c r="O19" s="143"/>
      <c r="P19" s="143"/>
      <c r="Q19" s="144"/>
      <c r="R19" s="144"/>
      <c r="Y19" s="132" t="s">
        <v>238</v>
      </c>
      <c r="Z19" s="132">
        <v>3</v>
      </c>
    </row>
    <row r="20" spans="1:26" s="134" customFormat="1" ht="65.099999999999994" customHeight="1">
      <c r="A20" s="135"/>
      <c r="B20" s="135"/>
      <c r="C20" s="160" t="s">
        <v>239</v>
      </c>
      <c r="D20" s="365" t="s">
        <v>240</v>
      </c>
      <c r="E20" s="366"/>
      <c r="F20" s="366"/>
      <c r="G20" s="366"/>
      <c r="H20" s="366"/>
      <c r="I20" s="367"/>
      <c r="J20" s="165"/>
      <c r="K20" s="160" t="s">
        <v>239</v>
      </c>
      <c r="L20" s="161" t="s">
        <v>241</v>
      </c>
      <c r="M20" s="161" t="s">
        <v>242</v>
      </c>
      <c r="N20" s="161" t="s">
        <v>243</v>
      </c>
      <c r="O20" s="148"/>
      <c r="P20" s="143"/>
      <c r="Q20" s="144"/>
      <c r="R20" s="149"/>
      <c r="Y20" s="132" t="s">
        <v>133</v>
      </c>
      <c r="Z20" s="145">
        <v>3</v>
      </c>
    </row>
    <row r="21" spans="1:26" s="131" customFormat="1" ht="65.099999999999994" customHeight="1">
      <c r="A21" s="135"/>
      <c r="B21" s="135"/>
      <c r="C21" s="160" t="s">
        <v>244</v>
      </c>
      <c r="D21" s="358" t="s">
        <v>245</v>
      </c>
      <c r="E21" s="359"/>
      <c r="F21" s="359"/>
      <c r="G21" s="359"/>
      <c r="H21" s="359"/>
      <c r="I21" s="360"/>
      <c r="J21" s="165"/>
      <c r="K21" s="160" t="s">
        <v>244</v>
      </c>
      <c r="L21" s="161" t="s">
        <v>246</v>
      </c>
      <c r="M21" s="161" t="s">
        <v>247</v>
      </c>
      <c r="N21" s="161" t="s">
        <v>248</v>
      </c>
      <c r="O21" s="143"/>
      <c r="P21" s="143"/>
      <c r="Q21" s="144"/>
      <c r="R21" s="149"/>
      <c r="S21" s="134"/>
      <c r="T21" s="134"/>
      <c r="Y21" s="132" t="s">
        <v>134</v>
      </c>
      <c r="Z21" s="145">
        <v>3</v>
      </c>
    </row>
    <row r="22" spans="1:26" s="131" customFormat="1" ht="65.099999999999994" customHeight="1">
      <c r="A22" s="135"/>
      <c r="B22" s="135"/>
      <c r="C22" s="160" t="s">
        <v>249</v>
      </c>
      <c r="D22" s="358" t="s">
        <v>250</v>
      </c>
      <c r="E22" s="359"/>
      <c r="F22" s="359"/>
      <c r="G22" s="359"/>
      <c r="H22" s="359"/>
      <c r="I22" s="360"/>
      <c r="J22" s="165"/>
      <c r="K22" s="160" t="s">
        <v>249</v>
      </c>
      <c r="L22" s="161" t="s">
        <v>251</v>
      </c>
      <c r="M22" s="161" t="s">
        <v>167</v>
      </c>
      <c r="N22" s="161" t="s">
        <v>167</v>
      </c>
      <c r="O22" s="143"/>
      <c r="P22" s="143"/>
      <c r="Q22" s="144"/>
      <c r="R22" s="149"/>
      <c r="S22" s="134"/>
      <c r="T22" s="134"/>
      <c r="Y22" s="132" t="s">
        <v>135</v>
      </c>
      <c r="Z22" s="150">
        <v>1</v>
      </c>
    </row>
    <row r="23" spans="1:26" s="131" customFormat="1" ht="65.099999999999994" customHeight="1">
      <c r="A23" s="135"/>
      <c r="B23" s="135"/>
      <c r="C23" s="160" t="s">
        <v>252</v>
      </c>
      <c r="D23" s="358" t="s">
        <v>253</v>
      </c>
      <c r="E23" s="359"/>
      <c r="F23" s="359"/>
      <c r="G23" s="359"/>
      <c r="H23" s="359"/>
      <c r="I23" s="360"/>
      <c r="J23" s="165"/>
      <c r="K23" s="160" t="s">
        <v>252</v>
      </c>
      <c r="L23" s="161" t="s">
        <v>254</v>
      </c>
      <c r="M23" s="161" t="s">
        <v>255</v>
      </c>
      <c r="N23" s="161" t="s">
        <v>256</v>
      </c>
      <c r="O23" s="143"/>
      <c r="P23" s="143"/>
      <c r="Q23" s="144"/>
      <c r="R23" s="149"/>
      <c r="S23" s="134"/>
      <c r="T23" s="134"/>
      <c r="Y23" s="132">
        <v>9</v>
      </c>
      <c r="Z23" s="145">
        <v>3</v>
      </c>
    </row>
    <row r="24" spans="1:26" s="131" customFormat="1" ht="73.5" customHeight="1">
      <c r="A24" s="135"/>
      <c r="B24" s="135"/>
      <c r="C24" s="166" t="s">
        <v>257</v>
      </c>
      <c r="D24" s="361" t="s">
        <v>258</v>
      </c>
      <c r="E24" s="362"/>
      <c r="F24" s="362"/>
      <c r="G24" s="362"/>
      <c r="H24" s="362"/>
      <c r="I24" s="363"/>
      <c r="J24" s="165"/>
      <c r="K24" s="166" t="s">
        <v>257</v>
      </c>
      <c r="L24" s="167" t="s">
        <v>259</v>
      </c>
      <c r="M24" s="167" t="s">
        <v>260</v>
      </c>
      <c r="N24" s="167" t="s">
        <v>261</v>
      </c>
      <c r="O24" s="143"/>
      <c r="P24" s="143"/>
      <c r="Q24" s="144"/>
      <c r="R24" s="151"/>
      <c r="S24" s="134"/>
      <c r="T24" s="134"/>
      <c r="Y24" s="132">
        <v>99</v>
      </c>
      <c r="Z24" s="145">
        <v>3</v>
      </c>
    </row>
    <row r="25" spans="1:26">
      <c r="A25" s="152"/>
      <c r="B25" s="152"/>
      <c r="C25" s="152"/>
      <c r="D25" s="152"/>
      <c r="E25" s="152"/>
      <c r="F25" s="155"/>
      <c r="G25" s="152"/>
      <c r="H25" s="152"/>
      <c r="I25" s="152"/>
      <c r="J25" s="152"/>
      <c r="K25" s="152"/>
      <c r="L25" s="153"/>
      <c r="M25" s="153"/>
      <c r="N25" s="153"/>
      <c r="O25" s="137"/>
      <c r="P25" s="137"/>
      <c r="Q25" s="137"/>
      <c r="R25" s="146"/>
    </row>
  </sheetData>
  <sheetProtection algorithmName="SHA-512" hashValue="7t07km67XhtUgfVLzw3PwJwI0QQ0JfoQLhF2aDkQJpEP9F4EBoPSs5dt2fbruQVjWcdGKw6a8TAj4x8DR5LRbw==" saltValue="B0H/MKrrpve5sAHJt56dwA==" spinCount="100000" sheet="1" formatCells="0" formatRows="0" insertRows="0" deleteRows="0"/>
  <dataConsolidate/>
  <mergeCells count="21">
    <mergeCell ref="D23:I23"/>
    <mergeCell ref="D24:I24"/>
    <mergeCell ref="C2:I2"/>
    <mergeCell ref="D17:I17"/>
    <mergeCell ref="D18:I18"/>
    <mergeCell ref="D19:I19"/>
    <mergeCell ref="D20:I20"/>
    <mergeCell ref="D21:I21"/>
    <mergeCell ref="D22:I22"/>
    <mergeCell ref="D11:I11"/>
    <mergeCell ref="D12:I12"/>
    <mergeCell ref="D13:I13"/>
    <mergeCell ref="D14:I14"/>
    <mergeCell ref="D15:I15"/>
    <mergeCell ref="D16:I16"/>
    <mergeCell ref="D5:I5"/>
    <mergeCell ref="D6:I6"/>
    <mergeCell ref="D7:I7"/>
    <mergeCell ref="D8:I8"/>
    <mergeCell ref="D9:I9"/>
    <mergeCell ref="D10:I10"/>
  </mergeCells>
  <phoneticPr fontId="3"/>
  <conditionalFormatting sqref="C24">
    <cfRule type="colorScale" priority="4">
      <colorScale>
        <cfvo type="min"/>
        <cfvo type="percentile" val="50"/>
        <cfvo type="max"/>
        <color rgb="FFF8696B"/>
        <color rgb="FFFCFCFF"/>
        <color rgb="FF63BE7B"/>
      </colorScale>
    </cfRule>
  </conditionalFormatting>
  <conditionalFormatting sqref="K12:K15 K5:N5 K6:K8 K20:K24">
    <cfRule type="colorScale" priority="6">
      <colorScale>
        <cfvo type="min"/>
        <cfvo type="percentile" val="50"/>
        <cfvo type="max"/>
        <color rgb="FFF8696B"/>
        <color rgb="FFFCFCFF"/>
        <color rgb="FF63BE7B"/>
      </colorScale>
    </cfRule>
  </conditionalFormatting>
  <conditionalFormatting sqref="K19">
    <cfRule type="colorScale" priority="3">
      <colorScale>
        <cfvo type="min"/>
        <cfvo type="percentile" val="50"/>
        <cfvo type="max"/>
        <color rgb="FFF8696B"/>
        <color rgb="FFFCFCFF"/>
        <color rgb="FF63BE7B"/>
      </colorScale>
    </cfRule>
  </conditionalFormatting>
  <dataValidations count="1">
    <dataValidation type="whole" errorStyle="information" operator="greaterThanOrEqual" allowBlank="1" showInputMessage="1" showErrorMessage="1" errorTitle="確認" error="数字以外の入力は出来ません" sqref="G26:G1048576" xr:uid="{00000000-0002-0000-0500-000000000000}">
      <formula1>1</formula1>
    </dataValidation>
  </dataValidations>
  <printOptions horizontalCentered="1"/>
  <pageMargins left="0.23622047244094491" right="0.23622047244094491" top="0.19685039370078741" bottom="0.19685039370078741" header="0.11811023622047245" footer="0.118110236220472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特産品等提案書</vt:lpstr>
      <vt:lpstr>特産品等提案書 (記入例)</vt:lpstr>
      <vt:lpstr>宅配料金</vt:lpstr>
      <vt:lpstr>リスト_R07</vt:lpstr>
      <vt:lpstr>【参考】地場産品類型_R07改定</vt:lpstr>
      <vt:lpstr>【参考】地場産品基準_R07改定</vt:lpstr>
      <vt:lpstr>【参考】地場産品基準_R07改定!Print_Area</vt:lpstr>
      <vt:lpstr>【参考】地場産品類型_R07改定!Print_Area</vt:lpstr>
      <vt:lpstr>宅配料金!Print_Area</vt:lpstr>
      <vt:lpstr>特産品等提案書!Print_Area</vt:lpstr>
      <vt:lpstr>'特産品等提案書 (記入例)'!Print_Area</vt:lpstr>
      <vt:lpstr>ヤマト・サ</vt:lpstr>
      <vt:lpstr>ヤマト・重</vt:lpstr>
      <vt:lpstr>ゆうパック・サ</vt:lpstr>
      <vt:lpstr>ゆうパック・重</vt:lpstr>
      <vt:lpstr>佐川・サ</vt:lpstr>
      <vt:lpstr>佐川・重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2025-08-07T08:09:34Z</dcterms:modified>
</cp:coreProperties>
</file>